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60" windowHeight="10875" activeTab="0"/>
  </bookViews>
  <sheets>
    <sheet name="тарифы" sheetId="1" r:id="rId1"/>
    <sheet name="25" sheetId="2" r:id="rId2"/>
    <sheet name="Расчет долг.параметров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<sst xmlns="http://schemas.openxmlformats.org/spreadsheetml/2006/main" count="245" uniqueCount="168">
  <si>
    <t>№</t>
  </si>
  <si>
    <t>Тарифы на услуги по передаче электрической энергии</t>
  </si>
  <si>
    <t>Утверждено на 2013 год 
1 полугодие</t>
  </si>
  <si>
    <t>Утверждено на 2013 год 
2 полугодие</t>
  </si>
  <si>
    <t>Утверждено на 2014 год 
1 полугодие</t>
  </si>
  <si>
    <t>Утверждено на 2014 год 
2 полугодие</t>
  </si>
  <si>
    <t>Предложение ООО "ВПК-Сооружение" на  2015 год</t>
  </si>
  <si>
    <t>1.</t>
  </si>
  <si>
    <t>Одноставочный  тариф на услуги по передаче электрической энергии  (руб./МВт.ч.)</t>
  </si>
  <si>
    <t>2.</t>
  </si>
  <si>
    <t>Двухставочный   тариф на услуги по передаче электрической энергии:</t>
  </si>
  <si>
    <t>2.1.</t>
  </si>
  <si>
    <t>ставка (тариф)  на содержание электрических сетей  (руб./МВт/ месяц)</t>
  </si>
  <si>
    <t>2.2.</t>
  </si>
  <si>
    <t>- ставка (тариф)  технологического расхода (потерь) электрической энегии на передачу по сетям, (руб./МВт.ч.)</t>
  </si>
  <si>
    <t xml:space="preserve"> Генеральный директор ООО "ВПК-Сооружение"                                                         Ашурбейли Р.И.</t>
  </si>
  <si>
    <t>Расчет ставки по оплате технологического расхода (потерь) электрической энергии на ее передачу</t>
  </si>
  <si>
    <t>№ п.п.</t>
  </si>
  <si>
    <t>Наименование показателя</t>
  </si>
  <si>
    <t>Единицы измерения</t>
  </si>
  <si>
    <t>2013 год  утверждено</t>
  </si>
  <si>
    <t>2013 год  факт</t>
  </si>
  <si>
    <t>2014 год  утверждено</t>
  </si>
  <si>
    <t>2014 год  ожидаемое</t>
  </si>
  <si>
    <t>Предложение на 2015 год</t>
  </si>
  <si>
    <t>Признано обоснованным РЭК на 2014 год</t>
  </si>
  <si>
    <t xml:space="preserve">Цена на электроэнергию (покупка потерь) </t>
  </si>
  <si>
    <t>руб/тыс.кВтч</t>
  </si>
  <si>
    <t>3.</t>
  </si>
  <si>
    <t xml:space="preserve">Потери электрической энергии </t>
  </si>
  <si>
    <t>млн.кВтч</t>
  </si>
  <si>
    <t>4.</t>
  </si>
  <si>
    <t>Полезный отпуск электрической энергии</t>
  </si>
  <si>
    <t>5.</t>
  </si>
  <si>
    <t>Расходы на компенсацию потерь</t>
  </si>
  <si>
    <t>тыс.руб.</t>
  </si>
  <si>
    <t>6.</t>
  </si>
  <si>
    <t>Ставка на оплату технологического расхода (потерь ) электрической энергии на ее передачу по сетям</t>
  </si>
  <si>
    <t>Генеральный директор ООО "ВПК-Сооружение"                                                         Ашурбейли Р.И.</t>
  </si>
  <si>
    <t>Должностное лицо, ответственное за составление формы                                        Василенко Е.А.</t>
  </si>
  <si>
    <t>ООО "ВПК-Сооружение"</t>
  </si>
  <si>
    <t xml:space="preserve">РАСЧЕТ РАСХОДОВ в 2013-2015 гг. </t>
  </si>
  <si>
    <t>Расчет коэффициента индексации</t>
  </si>
  <si>
    <t>Плановые показатели</t>
  </si>
  <si>
    <t>индекс потребительских цен</t>
  </si>
  <si>
    <t>%</t>
  </si>
  <si>
    <t>индекс эффективности подконтрольных расходов</t>
  </si>
  <si>
    <t>количество активов</t>
  </si>
  <si>
    <t>у.е.</t>
  </si>
  <si>
    <t>индекс изменения количества активов</t>
  </si>
  <si>
    <t>коэффициент эластичности подконтрольных расходов по количеству  активов</t>
  </si>
  <si>
    <t>показатели надежности и качества услуг</t>
  </si>
  <si>
    <t>максимальная возможная корректировка необходимой валовой выручки, осуществляемая с учетом достижения установленного уровня надежности и качества услуг</t>
  </si>
  <si>
    <t>итого коэффициент индексации</t>
  </si>
  <si>
    <t>1. Расчет подконтрольных расходов</t>
  </si>
  <si>
    <t>Показатели</t>
  </si>
  <si>
    <t>Единица измерения</t>
  </si>
  <si>
    <t>1.1.</t>
  </si>
  <si>
    <t>Материальные затраты</t>
  </si>
  <si>
    <t>1.1.1.</t>
  </si>
  <si>
    <t>Сырье, основные материалы, вспомогательные материалы, инструмент</t>
  </si>
  <si>
    <t>1.1.2.</t>
  </si>
  <si>
    <t>Работы и услуги производ. характера</t>
  </si>
  <si>
    <t>1.2.</t>
  </si>
  <si>
    <t>Затраты на оплату труда</t>
  </si>
  <si>
    <t>1.3.</t>
  </si>
  <si>
    <t>Прочие расходы всего, в том числе:</t>
  </si>
  <si>
    <t>1.3.1.</t>
  </si>
  <si>
    <t>Ремонт основных фондов</t>
  </si>
  <si>
    <t>1.3.2.</t>
  </si>
  <si>
    <t>Оплата работ и услуг сторонних организаций</t>
  </si>
  <si>
    <t>1.3.2.1.</t>
  </si>
  <si>
    <t>расходы на услуги связи</t>
  </si>
  <si>
    <t>1.3.2.2.</t>
  </si>
  <si>
    <t>расходы на  охрану  и пожарную безопасность</t>
  </si>
  <si>
    <t>1.3.2.3.</t>
  </si>
  <si>
    <t>расходы на услуги транспорта</t>
  </si>
  <si>
    <t>1.3.2.4.</t>
  </si>
  <si>
    <t>расходы на юридические и информационные услуги</t>
  </si>
  <si>
    <t>1.3.2.5.</t>
  </si>
  <si>
    <t>расходы на консультационные услуги</t>
  </si>
  <si>
    <t>1.3.2.6.</t>
  </si>
  <si>
    <t>прочие услуги сторонних организаций</t>
  </si>
  <si>
    <t>1.3.3.</t>
  </si>
  <si>
    <t>Расходы на командировки и представительские  расходы</t>
  </si>
  <si>
    <t>1.3.4.</t>
  </si>
  <si>
    <t>Расходы на повышение квалификации,  профессиональная переподготовка</t>
  </si>
  <si>
    <t>1.3.5.</t>
  </si>
  <si>
    <t>Расходы на охрану труда и технику безопасности</t>
  </si>
  <si>
    <t>1.3.6.</t>
  </si>
  <si>
    <t>Средства на страхование</t>
  </si>
  <si>
    <t>1.3.7.</t>
  </si>
  <si>
    <t>Другие прочие расходы</t>
  </si>
  <si>
    <t>1.3.7.1.</t>
  </si>
  <si>
    <t>Льготы, компенсации и проч.выплаты по Колдоговору</t>
  </si>
  <si>
    <t>1.3.7.2.</t>
  </si>
  <si>
    <t>Дивиденды по акциям</t>
  </si>
  <si>
    <t>1.3.7.3.</t>
  </si>
  <si>
    <t>Прибыль на прочие цели</t>
  </si>
  <si>
    <t>1.3.7.3.1.</t>
  </si>
  <si>
    <t>в том числе расходы на обслуживание заемных средств на текущую деятельность</t>
  </si>
  <si>
    <t>1.10.</t>
  </si>
  <si>
    <t>ИТОГО подконтрольные расходы</t>
  </si>
  <si>
    <t>2. Расчет неподконтрольных расходов</t>
  </si>
  <si>
    <t>Плата ФСК ЕЭС</t>
  </si>
  <si>
    <t>Коммунальные услуги, в том числе</t>
  </si>
  <si>
    <t>2.2.1.</t>
  </si>
  <si>
    <t>электрическая энергия на хоз. нужды</t>
  </si>
  <si>
    <t>2.3</t>
  </si>
  <si>
    <t>Плата за аренду имущества и лизинг</t>
  </si>
  <si>
    <t>2.4.</t>
  </si>
  <si>
    <t>Налоги и сборы, в том числе</t>
  </si>
  <si>
    <t>2.4.1.</t>
  </si>
  <si>
    <t xml:space="preserve"> Налог на имущество</t>
  </si>
  <si>
    <t>2.4.2.</t>
  </si>
  <si>
    <t>Плата за землю</t>
  </si>
  <si>
    <t>2.4.3.</t>
  </si>
  <si>
    <t>Транспортный налог</t>
  </si>
  <si>
    <t>2.4.4.</t>
  </si>
  <si>
    <t xml:space="preserve"> Прочие налоги</t>
  </si>
  <si>
    <t>2.5.</t>
  </si>
  <si>
    <t>Отчисления во внебюджетные фонды</t>
  </si>
  <si>
    <t>2.6.</t>
  </si>
  <si>
    <t xml:space="preserve">Финансирование капитальных вложений из прибыли </t>
  </si>
  <si>
    <t>2.7.</t>
  </si>
  <si>
    <t>Налог на прибыль</t>
  </si>
  <si>
    <t>2.8.</t>
  </si>
  <si>
    <t>Прочие неподконтрольные расходы</t>
  </si>
  <si>
    <t>2.9.</t>
  </si>
  <si>
    <t>Компенсация выпадающих доходов по технологическому присоединению (пункт 87 Основ ценообразования)</t>
  </si>
  <si>
    <t>2.10.</t>
  </si>
  <si>
    <t>ИТОГО неподконтрольных расходов</t>
  </si>
  <si>
    <t>3. Расчет необходимой валовой выручки на содержание сетей</t>
  </si>
  <si>
    <t>3.1.</t>
  </si>
  <si>
    <t>Плановые подконтрольные расходы</t>
  </si>
  <si>
    <t>3.2.</t>
  </si>
  <si>
    <t>Плановые неподконтрольные расходы</t>
  </si>
  <si>
    <t>3.3.</t>
  </si>
  <si>
    <t>Амортизация</t>
  </si>
  <si>
    <t>3.4.</t>
  </si>
  <si>
    <t>Корректировка по факту, 
в том числе</t>
  </si>
  <si>
    <t>3.4.1.</t>
  </si>
  <si>
    <t>результаты деятельности  до перехода к регулированию тарифов  на основе долгосрочных параметров регулирования (пункт 11 Методических указаний )</t>
  </si>
  <si>
    <t>3.4.2.</t>
  </si>
  <si>
    <t>корректировка по итогам  истекшего года долгосрочного периода (пункт 9 Методических указаний ), в т.ч.</t>
  </si>
  <si>
    <t>3.4.2.1.</t>
  </si>
  <si>
    <t xml:space="preserve">корректировка подконтрольных расходов </t>
  </si>
  <si>
    <t>3.4.2.2.</t>
  </si>
  <si>
    <t xml:space="preserve">корректировка неподконтрольных расходов </t>
  </si>
  <si>
    <t>3.4.2.3.</t>
  </si>
  <si>
    <t>корректировка НВВ с учетом изменения полезного отпуска и цен на электрическую энергию (покупка потерь)</t>
  </si>
  <si>
    <t>3.4.2.4.</t>
  </si>
  <si>
    <t xml:space="preserve">изменение (неисполнение) инвестиционной программы </t>
  </si>
  <si>
    <t>3.5.</t>
  </si>
  <si>
    <t>Корректировка НВВ с учетом достижения установленного уровня надежности и качества услуг</t>
  </si>
  <si>
    <t>3.6.</t>
  </si>
  <si>
    <t>ИТОГО НВВ</t>
  </si>
  <si>
    <t>3.7.</t>
  </si>
  <si>
    <t>Доля капитальных вложений за счет прибыли не более 12 % от НВВ  (п. 11 Методических указаний)</t>
  </si>
  <si>
    <t>Распределение НВВ по уровням напряжения</t>
  </si>
  <si>
    <t>ВН</t>
  </si>
  <si>
    <t>СН1</t>
  </si>
  <si>
    <t>СН2</t>
  </si>
  <si>
    <t>НН</t>
  </si>
  <si>
    <t>в том числе доля, относимая на сторонних потребителей</t>
  </si>
  <si>
    <t>всего</t>
  </si>
  <si>
    <t>% роста</t>
  </si>
  <si>
    <t xml:space="preserve">Индивидуальные тарифы на услуги по передаче электрической энергии
ООО "ВПК-Сооружение"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</si>
</sst>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00"/>
    <numFmt numFmtId="166" formatCode="0.0%"/>
    <numFmt numFmtId="167" formatCode="#,##0.0"/>
    <numFmt numFmtId="168" formatCode="0.000"/>
    <numFmt numFmtId="169" formatCode="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Tahoma"/>
      <family val="2"/>
    </font>
    <font>
      <sz val="9"/>
      <name val="Tahoma"/>
      <family val="2"/>
    </font>
    <font>
      <b/>
      <sz val="12"/>
      <name val="Arial Cyr"/>
      <family val="0"/>
    </font>
    <font>
      <sz val="12"/>
      <name val="Tahoma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sz val="14"/>
      <name val="Tahoma"/>
      <family val="2"/>
    </font>
    <font>
      <sz val="10"/>
      <name val="Tahoma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9"/>
      <color indexed="8"/>
      <name val="Tahoma"/>
      <family val="2"/>
    </font>
    <font>
      <sz val="14"/>
      <color indexed="8"/>
      <name val="Tahoma"/>
      <family val="2"/>
    </font>
    <font>
      <i/>
      <sz val="12"/>
      <name val="Tahoma"/>
      <family val="2"/>
    </font>
    <font>
      <i/>
      <sz val="12"/>
      <color indexed="8"/>
      <name val="Tahoma"/>
      <family val="2"/>
    </font>
    <font>
      <b/>
      <sz val="11"/>
      <color indexed="10"/>
      <name val="Tahoma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7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6" applyBorder="0">
      <alignment horizontal="center" vertical="center" wrapText="1"/>
      <protection/>
    </xf>
    <xf numFmtId="4" fontId="4" fillId="28" borderId="7" applyBorder="0">
      <alignment horizontal="right"/>
      <protection/>
    </xf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>
      <alignment horizontal="center" vertical="center" wrapText="1"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33" borderId="0" applyFont="0" applyBorder="0">
      <alignment horizontal="right"/>
      <protection/>
    </xf>
    <xf numFmtId="4" fontId="4" fillId="33" borderId="0" applyBorder="0">
      <alignment horizontal="right"/>
      <protection/>
    </xf>
    <xf numFmtId="4" fontId="4" fillId="33" borderId="0" applyBorder="0">
      <alignment horizontal="right"/>
      <protection/>
    </xf>
    <xf numFmtId="4" fontId="4" fillId="33" borderId="12" applyBorder="0">
      <alignment horizontal="right"/>
      <protection/>
    </xf>
    <xf numFmtId="0" fontId="57" fillId="34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60" applyFont="1">
      <alignment/>
      <protection/>
    </xf>
    <xf numFmtId="0" fontId="0" fillId="0" borderId="0" xfId="60">
      <alignment/>
      <protection/>
    </xf>
    <xf numFmtId="0" fontId="5" fillId="0" borderId="7" xfId="60" applyFont="1" applyBorder="1" applyAlignment="1">
      <alignment horizontal="center" vertical="center" wrapText="1"/>
      <protection/>
    </xf>
    <xf numFmtId="164" fontId="5" fillId="35" borderId="7" xfId="68" applyNumberFormat="1" applyFont="1" applyFill="1" applyBorder="1" applyAlignment="1">
      <alignment horizontal="center" vertical="center"/>
    </xf>
    <xf numFmtId="49" fontId="2" fillId="0" borderId="7" xfId="60" applyNumberFormat="1" applyFont="1" applyBorder="1" applyAlignment="1">
      <alignment vertical="center" wrapText="1"/>
      <protection/>
    </xf>
    <xf numFmtId="4" fontId="6" fillId="28" borderId="7" xfId="51" applyFont="1" applyBorder="1" applyAlignment="1">
      <alignment horizontal="center" vertical="center"/>
      <protection/>
    </xf>
    <xf numFmtId="2" fontId="5" fillId="36" borderId="7" xfId="60" applyNumberFormat="1" applyFont="1" applyFill="1" applyBorder="1" applyAlignment="1">
      <alignment horizontal="center" vertical="center" wrapText="1"/>
      <protection/>
    </xf>
    <xf numFmtId="4" fontId="5" fillId="36" borderId="7" xfId="60" applyNumberFormat="1" applyFont="1" applyFill="1" applyBorder="1" applyAlignment="1">
      <alignment horizontal="center" vertical="center" wrapText="1"/>
      <protection/>
    </xf>
    <xf numFmtId="0" fontId="2" fillId="0" borderId="0" xfId="60" applyFont="1" applyBorder="1">
      <alignment/>
      <protection/>
    </xf>
    <xf numFmtId="0" fontId="5" fillId="0" borderId="0" xfId="60" applyFont="1" applyFill="1" applyBorder="1" applyAlignment="1">
      <alignment horizontal="center" vertical="center" wrapText="1"/>
      <protection/>
    </xf>
    <xf numFmtId="43" fontId="2" fillId="0" borderId="0" xfId="68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 wrapText="1"/>
    </xf>
    <xf numFmtId="49" fontId="6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3" fillId="0" borderId="12" xfId="50" applyFont="1" applyBorder="1">
      <alignment horizontal="center" vertical="center" wrapText="1"/>
      <protection/>
    </xf>
    <xf numFmtId="0" fontId="3" fillId="0" borderId="13" xfId="50" applyFont="1" applyBorder="1" applyAlignment="1">
      <alignment horizontal="center" vertical="center" wrapText="1"/>
      <protection/>
    </xf>
    <xf numFmtId="0" fontId="3" fillId="0" borderId="13" xfId="50" applyFont="1" applyBorder="1">
      <alignment horizontal="center" vertical="center" wrapText="1"/>
      <protection/>
    </xf>
    <xf numFmtId="0" fontId="3" fillId="0" borderId="14" xfId="50" applyFont="1" applyBorder="1">
      <alignment horizontal="center" vertical="center" wrapText="1"/>
      <protection/>
    </xf>
    <xf numFmtId="0" fontId="3" fillId="0" borderId="15" xfId="50" applyFont="1" applyBorder="1">
      <alignment horizontal="center" vertical="center" wrapText="1"/>
      <protection/>
    </xf>
    <xf numFmtId="0" fontId="3" fillId="0" borderId="16" xfId="50" applyFont="1" applyBorder="1">
      <alignment horizontal="center" vertical="center" wrapText="1"/>
      <protection/>
    </xf>
    <xf numFmtId="0" fontId="3" fillId="0" borderId="7" xfId="50" applyFont="1" applyBorder="1" applyAlignment="1">
      <alignment horizontal="center" vertical="center" wrapText="1"/>
      <protection/>
    </xf>
    <xf numFmtId="0" fontId="3" fillId="0" borderId="7" xfId="50" applyFont="1" applyBorder="1">
      <alignment horizontal="center" vertical="center" wrapText="1"/>
      <protection/>
    </xf>
    <xf numFmtId="0" fontId="3" fillId="0" borderId="17" xfId="50" applyFont="1" applyBorder="1">
      <alignment horizontal="center" vertical="center" wrapText="1"/>
      <protection/>
    </xf>
    <xf numFmtId="49" fontId="6" fillId="0" borderId="16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vertical="center" wrapText="1"/>
    </xf>
    <xf numFmtId="49" fontId="6" fillId="0" borderId="7" xfId="0" applyNumberFormat="1" applyFont="1" applyFill="1" applyBorder="1" applyAlignment="1">
      <alignment horizontal="center" vertical="center"/>
    </xf>
    <xf numFmtId="4" fontId="6" fillId="28" borderId="17" xfId="51" applyFont="1" applyBorder="1" applyAlignment="1">
      <alignment horizontal="center" vertical="center"/>
      <protection/>
    </xf>
    <xf numFmtId="4" fontId="6" fillId="28" borderId="15" xfId="51" applyFont="1" applyBorder="1">
      <alignment horizontal="right"/>
      <protection/>
    </xf>
    <xf numFmtId="165" fontId="6" fillId="0" borderId="7" xfId="51" applyNumberFormat="1" applyFont="1" applyFill="1" applyBorder="1" applyAlignment="1">
      <alignment horizontal="center" vertical="center"/>
      <protection/>
    </xf>
    <xf numFmtId="4" fontId="6" fillId="0" borderId="7" xfId="51" applyFont="1" applyFill="1" applyBorder="1" applyAlignment="1">
      <alignment horizontal="center" vertical="center"/>
      <protection/>
    </xf>
    <xf numFmtId="4" fontId="6" fillId="0" borderId="17" xfId="51" applyFont="1" applyFill="1" applyBorder="1" applyAlignment="1">
      <alignment horizontal="center" vertical="center"/>
      <protection/>
    </xf>
    <xf numFmtId="4" fontId="6" fillId="0" borderId="15" xfId="51" applyFont="1" applyFill="1" applyBorder="1">
      <alignment horizontal="right"/>
      <protection/>
    </xf>
    <xf numFmtId="49" fontId="3" fillId="0" borderId="7" xfId="0" applyNumberFormat="1" applyFont="1" applyFill="1" applyBorder="1" applyAlignment="1">
      <alignment vertical="center"/>
    </xf>
    <xf numFmtId="4" fontId="3" fillId="33" borderId="7" xfId="70" applyFont="1" applyBorder="1" applyAlignment="1">
      <alignment horizontal="center" vertical="center"/>
      <protection/>
    </xf>
    <xf numFmtId="4" fontId="3" fillId="33" borderId="17" xfId="70" applyFont="1" applyBorder="1" applyAlignment="1">
      <alignment horizontal="center" vertical="center"/>
      <protection/>
    </xf>
    <xf numFmtId="4" fontId="3" fillId="33" borderId="15" xfId="70" applyFont="1" applyBorder="1" applyAlignment="1">
      <alignment horizontal="right" vertical="center"/>
      <protection/>
    </xf>
    <xf numFmtId="0" fontId="9" fillId="0" borderId="0" xfId="0" applyFont="1" applyFill="1" applyAlignment="1">
      <alignment vertical="top"/>
    </xf>
    <xf numFmtId="49" fontId="6" fillId="0" borderId="18" xfId="0" applyNumberFormat="1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4" fontId="6" fillId="36" borderId="19" xfId="51" applyFont="1" applyFill="1" applyBorder="1" applyAlignment="1">
      <alignment horizontal="center" vertical="center"/>
      <protection/>
    </xf>
    <xf numFmtId="49" fontId="6" fillId="0" borderId="0" xfId="0" applyNumberFormat="1" applyFont="1" applyFill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12" fillId="0" borderId="0" xfId="58" applyFont="1">
      <alignment/>
      <protection/>
    </xf>
    <xf numFmtId="49" fontId="0" fillId="0" borderId="0" xfId="0" applyNumberFormat="1" applyBorder="1" applyAlignment="1">
      <alignment vertical="top"/>
    </xf>
    <xf numFmtId="0" fontId="0" fillId="0" borderId="0" xfId="0" applyAlignment="1">
      <alignment vertical="top"/>
    </xf>
    <xf numFmtId="49" fontId="3" fillId="0" borderId="0" xfId="58" applyNumberFormat="1" applyFont="1" applyAlignment="1">
      <alignment horizontal="centerContinuous"/>
      <protection/>
    </xf>
    <xf numFmtId="0" fontId="3" fillId="0" borderId="0" xfId="58" applyFont="1" applyAlignment="1">
      <alignment horizontal="centerContinuous"/>
      <protection/>
    </xf>
    <xf numFmtId="166" fontId="12" fillId="0" borderId="0" xfId="58" applyNumberFormat="1" applyFont="1">
      <alignment/>
      <protection/>
    </xf>
    <xf numFmtId="0" fontId="13" fillId="0" borderId="20" xfId="58" applyFont="1" applyBorder="1">
      <alignment/>
      <protection/>
    </xf>
    <xf numFmtId="0" fontId="11" fillId="0" borderId="21" xfId="58" applyFont="1" applyBorder="1" applyAlignment="1">
      <alignment/>
      <protection/>
    </xf>
    <xf numFmtId="0" fontId="12" fillId="0" borderId="22" xfId="58" applyFont="1" applyBorder="1" applyAlignment="1">
      <alignment/>
      <protection/>
    </xf>
    <xf numFmtId="0" fontId="12" fillId="0" borderId="0" xfId="58" applyFont="1" applyBorder="1">
      <alignment/>
      <protection/>
    </xf>
    <xf numFmtId="0" fontId="3" fillId="0" borderId="20" xfId="58" applyFont="1" applyBorder="1">
      <alignment/>
      <protection/>
    </xf>
    <xf numFmtId="0" fontId="3" fillId="0" borderId="21" xfId="58" applyFont="1" applyBorder="1" applyAlignment="1">
      <alignment horizontal="center"/>
      <protection/>
    </xf>
    <xf numFmtId="0" fontId="3" fillId="0" borderId="23" xfId="58" applyFont="1" applyBorder="1" applyAlignment="1">
      <alignment horizontal="center"/>
      <protection/>
    </xf>
    <xf numFmtId="0" fontId="3" fillId="0" borderId="24" xfId="58" applyFont="1" applyBorder="1" applyAlignment="1">
      <alignment horizontal="center"/>
      <protection/>
    </xf>
    <xf numFmtId="49" fontId="6" fillId="0" borderId="0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58" applyFont="1">
      <alignment/>
      <protection/>
    </xf>
    <xf numFmtId="49" fontId="14" fillId="0" borderId="25" xfId="45" applyNumberFormat="1" applyFont="1" applyBorder="1" applyAlignment="1">
      <alignment horizontal="left" vertical="center" wrapText="1"/>
      <protection/>
    </xf>
    <xf numFmtId="0" fontId="14" fillId="0" borderId="14" xfId="58" applyFont="1" applyFill="1" applyBorder="1" applyAlignment="1">
      <alignment horizontal="center" vertical="center"/>
      <protection/>
    </xf>
    <xf numFmtId="166" fontId="14" fillId="28" borderId="26" xfId="65" applyNumberFormat="1" applyFont="1" applyFill="1" applyBorder="1" applyAlignment="1" applyProtection="1">
      <alignment horizontal="center" vertical="center"/>
      <protection locked="0"/>
    </xf>
    <xf numFmtId="49" fontId="14" fillId="0" borderId="27" xfId="45" applyNumberFormat="1" applyFont="1" applyBorder="1" applyAlignment="1">
      <alignment horizontal="left" vertical="center" wrapText="1"/>
      <protection/>
    </xf>
    <xf numFmtId="0" fontId="14" fillId="0" borderId="17" xfId="58" applyFont="1" applyFill="1" applyBorder="1" applyAlignment="1">
      <alignment horizontal="center" vertical="center"/>
      <protection/>
    </xf>
    <xf numFmtId="166" fontId="14" fillId="33" borderId="28" xfId="65" applyNumberFormat="1" applyFont="1" applyFill="1" applyBorder="1" applyAlignment="1">
      <alignment horizontal="center" vertical="center"/>
    </xf>
    <xf numFmtId="167" fontId="15" fillId="33" borderId="29" xfId="72" applyNumberFormat="1" applyFont="1" applyFill="1" applyBorder="1" applyAlignment="1">
      <alignment horizontal="center" vertical="center"/>
      <protection/>
    </xf>
    <xf numFmtId="10" fontId="14" fillId="33" borderId="29" xfId="65" applyNumberFormat="1" applyFont="1" applyFill="1" applyBorder="1" applyAlignment="1">
      <alignment horizontal="center" vertical="center"/>
    </xf>
    <xf numFmtId="4" fontId="15" fillId="37" borderId="29" xfId="72" applyNumberFormat="1" applyFont="1" applyFill="1" applyBorder="1" applyAlignment="1">
      <alignment horizontal="center" vertical="center"/>
      <protection/>
    </xf>
    <xf numFmtId="167" fontId="15" fillId="37" borderId="29" xfId="72" applyNumberFormat="1" applyFont="1" applyFill="1" applyBorder="1" applyAlignment="1">
      <alignment horizontal="center" vertical="center"/>
      <protection/>
    </xf>
    <xf numFmtId="0" fontId="14" fillId="0" borderId="21" xfId="58" applyFont="1" applyBorder="1" applyAlignment="1">
      <alignment horizontal="left" vertical="center"/>
      <protection/>
    </xf>
    <xf numFmtId="0" fontId="15" fillId="0" borderId="23" xfId="58" applyFont="1" applyBorder="1" applyAlignment="1">
      <alignment horizontal="center" vertical="center" wrapText="1"/>
      <protection/>
    </xf>
    <xf numFmtId="168" fontId="14" fillId="0" borderId="24" xfId="58" applyNumberFormat="1" applyFont="1" applyFill="1" applyBorder="1" applyAlignment="1">
      <alignment horizontal="centerContinuous" vertical="center" wrapText="1"/>
      <protection/>
    </xf>
    <xf numFmtId="168" fontId="14" fillId="33" borderId="24" xfId="58" applyNumberFormat="1" applyFont="1" applyFill="1" applyBorder="1" applyAlignment="1">
      <alignment horizontal="centerContinuous" vertical="center" wrapText="1"/>
      <protection/>
    </xf>
    <xf numFmtId="0" fontId="14" fillId="0" borderId="0" xfId="58" applyFont="1" applyBorder="1" applyAlignment="1">
      <alignment horizontal="left" vertical="center"/>
      <protection/>
    </xf>
    <xf numFmtId="0" fontId="16" fillId="0" borderId="0" xfId="58" applyFont="1" applyBorder="1" applyAlignment="1">
      <alignment horizontal="center" vertical="center" wrapText="1"/>
      <protection/>
    </xf>
    <xf numFmtId="168" fontId="14" fillId="0" borderId="0" xfId="58" applyNumberFormat="1" applyFont="1" applyFill="1" applyBorder="1" applyAlignment="1">
      <alignment horizontal="centerContinuous" vertical="center" wrapText="1"/>
      <protection/>
    </xf>
    <xf numFmtId="0" fontId="0" fillId="0" borderId="0" xfId="0" applyBorder="1" applyAlignment="1">
      <alignment vertical="top"/>
    </xf>
    <xf numFmtId="0" fontId="17" fillId="0" borderId="30" xfId="58" applyFont="1" applyFill="1" applyBorder="1" applyAlignment="1">
      <alignment vertical="top"/>
      <protection/>
    </xf>
    <xf numFmtId="0" fontId="17" fillId="0" borderId="31" xfId="58" applyFont="1" applyFill="1" applyBorder="1" applyAlignment="1">
      <alignment vertical="top"/>
      <protection/>
    </xf>
    <xf numFmtId="0" fontId="17" fillId="0" borderId="32" xfId="58" applyFont="1" applyFill="1" applyBorder="1" applyAlignment="1">
      <alignment vertical="top"/>
      <protection/>
    </xf>
    <xf numFmtId="49" fontId="14" fillId="0" borderId="33" xfId="50" applyNumberFormat="1" applyFont="1" applyBorder="1" applyAlignment="1">
      <alignment horizontal="center" vertical="center" wrapText="1"/>
      <protection/>
    </xf>
    <xf numFmtId="0" fontId="14" fillId="0" borderId="34" xfId="50" applyFont="1" applyBorder="1" applyAlignment="1">
      <alignment horizontal="center" vertical="center" wrapText="1"/>
      <protection/>
    </xf>
    <xf numFmtId="0" fontId="14" fillId="0" borderId="23" xfId="50" applyFont="1" applyBorder="1" applyAlignment="1">
      <alignment horizontal="center" vertical="center" wrapText="1"/>
      <protection/>
    </xf>
    <xf numFmtId="0" fontId="3" fillId="0" borderId="24" xfId="58" applyFont="1" applyBorder="1" applyAlignment="1">
      <alignment horizontal="center" vertical="center"/>
      <protection/>
    </xf>
    <xf numFmtId="0" fontId="3" fillId="0" borderId="35" xfId="58" applyFont="1" applyBorder="1" applyAlignment="1">
      <alignment horizontal="center" vertical="center"/>
      <protection/>
    </xf>
    <xf numFmtId="49" fontId="15" fillId="0" borderId="36" xfId="50" applyNumberFormat="1" applyFont="1" applyBorder="1" applyAlignment="1">
      <alignment horizontal="right" vertical="center" wrapText="1"/>
      <protection/>
    </xf>
    <xf numFmtId="0" fontId="15" fillId="0" borderId="37" xfId="50" applyFont="1" applyBorder="1" applyAlignment="1">
      <alignment horizontal="left" vertical="center" wrapText="1"/>
      <protection/>
    </xf>
    <xf numFmtId="0" fontId="15" fillId="0" borderId="38" xfId="58" applyFont="1" applyFill="1" applyBorder="1" applyAlignment="1">
      <alignment horizontal="center" vertical="center" wrapText="1"/>
      <protection/>
    </xf>
    <xf numFmtId="167" fontId="15" fillId="33" borderId="39" xfId="72" applyNumberFormat="1" applyFont="1" applyFill="1" applyBorder="1" applyAlignment="1">
      <alignment horizontal="right" vertical="center"/>
      <protection/>
    </xf>
    <xf numFmtId="167" fontId="15" fillId="33" borderId="40" xfId="72" applyNumberFormat="1" applyFont="1" applyFill="1" applyBorder="1" applyAlignment="1">
      <alignment horizontal="right" vertical="center"/>
      <protection/>
    </xf>
    <xf numFmtId="167" fontId="15" fillId="33" borderId="38" xfId="72" applyNumberFormat="1" applyFont="1" applyFill="1" applyBorder="1" applyAlignment="1">
      <alignment horizontal="right" vertical="center"/>
      <protection/>
    </xf>
    <xf numFmtId="49" fontId="6" fillId="0" borderId="16" xfId="58" applyNumberFormat="1" applyFont="1" applyFill="1" applyBorder="1" applyAlignment="1">
      <alignment horizontal="right" vertical="center"/>
      <protection/>
    </xf>
    <xf numFmtId="49" fontId="6" fillId="0" borderId="7" xfId="0" applyNumberFormat="1" applyFont="1" applyFill="1" applyBorder="1" applyAlignment="1">
      <alignment vertical="top" wrapText="1"/>
    </xf>
    <xf numFmtId="0" fontId="15" fillId="0" borderId="17" xfId="58" applyFont="1" applyFill="1" applyBorder="1" applyAlignment="1">
      <alignment horizontal="center" vertical="center" wrapText="1"/>
      <protection/>
    </xf>
    <xf numFmtId="167" fontId="15" fillId="37" borderId="39" xfId="72" applyNumberFormat="1" applyFont="1" applyFill="1" applyBorder="1" applyAlignment="1">
      <alignment horizontal="right" vertical="center"/>
      <protection/>
    </xf>
    <xf numFmtId="167" fontId="6" fillId="33" borderId="15" xfId="72" applyNumberFormat="1" applyFont="1" applyFill="1" applyBorder="1" applyAlignment="1">
      <alignment horizontal="right" vertical="center"/>
      <protection/>
    </xf>
    <xf numFmtId="167" fontId="6" fillId="33" borderId="17" xfId="72" applyNumberFormat="1" applyFont="1" applyFill="1" applyBorder="1" applyAlignment="1">
      <alignment horizontal="right" vertical="center"/>
      <protection/>
    </xf>
    <xf numFmtId="167" fontId="6" fillId="38" borderId="29" xfId="72" applyNumberFormat="1" applyFont="1" applyFill="1" applyBorder="1" applyAlignment="1">
      <alignment horizontal="right" vertical="center"/>
      <protection/>
    </xf>
    <xf numFmtId="167" fontId="6" fillId="37" borderId="29" xfId="72" applyNumberFormat="1" applyFont="1" applyFill="1" applyBorder="1" applyAlignment="1">
      <alignment horizontal="right" vertical="center"/>
      <protection/>
    </xf>
    <xf numFmtId="49" fontId="18" fillId="0" borderId="7" xfId="0" applyNumberFormat="1" applyFont="1" applyFill="1" applyBorder="1" applyAlignment="1">
      <alignment vertical="top" wrapText="1"/>
    </xf>
    <xf numFmtId="0" fontId="19" fillId="0" borderId="17" xfId="58" applyFont="1" applyFill="1" applyBorder="1" applyAlignment="1">
      <alignment horizontal="center" vertical="center" wrapText="1"/>
      <protection/>
    </xf>
    <xf numFmtId="49" fontId="18" fillId="0" borderId="7" xfId="0" applyNumberFormat="1" applyFont="1" applyBorder="1" applyAlignment="1">
      <alignment vertical="top"/>
    </xf>
    <xf numFmtId="49" fontId="6" fillId="0" borderId="7" xfId="0" applyNumberFormat="1" applyFont="1" applyFill="1" applyBorder="1" applyAlignment="1">
      <alignment horizontal="right" vertical="top" wrapText="1"/>
    </xf>
    <xf numFmtId="3" fontId="19" fillId="0" borderId="7" xfId="58" applyNumberFormat="1" applyFont="1" applyFill="1" applyBorder="1" applyAlignment="1">
      <alignment horizontal="left" vertical="center" wrapText="1" indent="1"/>
      <protection/>
    </xf>
    <xf numFmtId="0" fontId="19" fillId="39" borderId="17" xfId="58" applyFont="1" applyFill="1" applyBorder="1" applyAlignment="1">
      <alignment horizontal="center" vertical="center" wrapText="1"/>
      <protection/>
    </xf>
    <xf numFmtId="49" fontId="3" fillId="0" borderId="18" xfId="58" applyNumberFormat="1" applyFont="1" applyFill="1" applyBorder="1" applyAlignment="1">
      <alignment horizontal="right" vertical="center"/>
      <protection/>
    </xf>
    <xf numFmtId="0" fontId="14" fillId="0" borderId="19" xfId="58" applyFont="1" applyFill="1" applyBorder="1" applyAlignment="1">
      <alignment vertical="center" wrapText="1"/>
      <protection/>
    </xf>
    <xf numFmtId="0" fontId="14" fillId="39" borderId="41" xfId="58" applyFont="1" applyFill="1" applyBorder="1" applyAlignment="1">
      <alignment horizontal="center" vertical="center" wrapText="1"/>
      <protection/>
    </xf>
    <xf numFmtId="167" fontId="3" fillId="33" borderId="42" xfId="72" applyNumberFormat="1" applyFont="1" applyFill="1" applyBorder="1" applyAlignment="1">
      <alignment horizontal="right" vertical="center"/>
      <protection/>
    </xf>
    <xf numFmtId="167" fontId="3" fillId="33" borderId="43" xfId="72" applyNumberFormat="1" applyFont="1" applyFill="1" applyBorder="1" applyAlignment="1">
      <alignment horizontal="right" vertical="center"/>
      <protection/>
    </xf>
    <xf numFmtId="167" fontId="3" fillId="33" borderId="44" xfId="72" applyNumberFormat="1" applyFont="1" applyFill="1" applyBorder="1" applyAlignment="1">
      <alignment horizontal="right" vertical="center"/>
      <protection/>
    </xf>
    <xf numFmtId="49" fontId="4" fillId="0" borderId="0" xfId="58" applyNumberFormat="1" applyFont="1" applyFill="1" applyBorder="1" applyAlignment="1">
      <alignment horizontal="right" vertical="center"/>
      <protection/>
    </xf>
    <xf numFmtId="0" fontId="16" fillId="0" borderId="0" xfId="58" applyFont="1" applyFill="1" applyBorder="1" applyAlignment="1">
      <alignment vertical="center" wrapText="1"/>
      <protection/>
    </xf>
    <xf numFmtId="0" fontId="16" fillId="0" borderId="0" xfId="58" applyFont="1" applyFill="1" applyBorder="1" applyAlignment="1">
      <alignment horizontal="center" vertical="center" wrapText="1"/>
      <protection/>
    </xf>
    <xf numFmtId="167" fontId="4" fillId="0" borderId="0" xfId="72" applyNumberFormat="1" applyFont="1" applyFill="1" applyBorder="1" applyAlignment="1" applyProtection="1">
      <alignment horizontal="right" vertical="center"/>
      <protection locked="0"/>
    </xf>
    <xf numFmtId="167" fontId="4" fillId="0" borderId="0" xfId="72" applyNumberFormat="1" applyFont="1" applyFill="1" applyBorder="1" applyAlignment="1">
      <alignment horizontal="right" vertical="center"/>
      <protection/>
    </xf>
    <xf numFmtId="49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49" fontId="20" fillId="0" borderId="0" xfId="58" applyNumberFormat="1" applyFont="1" applyFill="1" applyBorder="1" applyAlignment="1">
      <alignment horizontal="right" vertical="center"/>
      <protection/>
    </xf>
    <xf numFmtId="0" fontId="21" fillId="0" borderId="0" xfId="58" applyFont="1" applyFill="1" applyBorder="1" applyAlignment="1">
      <alignment vertical="center" wrapText="1"/>
      <protection/>
    </xf>
    <xf numFmtId="0" fontId="21" fillId="0" borderId="0" xfId="58" applyFont="1" applyFill="1" applyBorder="1" applyAlignment="1">
      <alignment horizontal="center" vertical="center" wrapText="1"/>
      <protection/>
    </xf>
    <xf numFmtId="167" fontId="22" fillId="0" borderId="0" xfId="72" applyNumberFormat="1" applyFont="1" applyFill="1" applyBorder="1" applyAlignment="1">
      <alignment horizontal="right" vertical="center"/>
      <protection/>
    </xf>
    <xf numFmtId="0" fontId="17" fillId="0" borderId="21" xfId="58" applyFont="1" applyFill="1" applyBorder="1" applyAlignment="1">
      <alignment vertical="top"/>
      <protection/>
    </xf>
    <xf numFmtId="0" fontId="12" fillId="0" borderId="24" xfId="58" applyFont="1" applyBorder="1" applyAlignment="1">
      <alignment/>
      <protection/>
    </xf>
    <xf numFmtId="0" fontId="14" fillId="0" borderId="35" xfId="50" applyFont="1" applyBorder="1" applyAlignment="1">
      <alignment horizontal="center" vertical="center" wrapText="1"/>
      <protection/>
    </xf>
    <xf numFmtId="49" fontId="6" fillId="0" borderId="45" xfId="50" applyNumberFormat="1" applyFont="1" applyFill="1" applyBorder="1" applyAlignment="1">
      <alignment horizontal="center" vertical="center" wrapText="1"/>
      <protection/>
    </xf>
    <xf numFmtId="49" fontId="6" fillId="0" borderId="46" xfId="0" applyNumberFormat="1" applyFont="1" applyBorder="1" applyAlignment="1">
      <alignment vertical="top"/>
    </xf>
    <xf numFmtId="0" fontId="15" fillId="0" borderId="47" xfId="58" applyFont="1" applyFill="1" applyBorder="1" applyAlignment="1">
      <alignment horizontal="center" vertical="top" wrapText="1"/>
      <protection/>
    </xf>
    <xf numFmtId="167" fontId="6" fillId="37" borderId="40" xfId="72" applyNumberFormat="1" applyFont="1" applyFill="1" applyBorder="1" applyAlignment="1">
      <alignment horizontal="right" vertical="center"/>
      <protection/>
    </xf>
    <xf numFmtId="167" fontId="6" fillId="37" borderId="47" xfId="72" applyNumberFormat="1" applyFont="1" applyFill="1" applyBorder="1" applyAlignment="1">
      <alignment horizontal="right" vertical="center"/>
      <protection/>
    </xf>
    <xf numFmtId="49" fontId="6" fillId="0" borderId="26" xfId="50" applyNumberFormat="1" applyFont="1" applyFill="1" applyBorder="1" applyAlignment="1">
      <alignment horizontal="center" vertical="center" wrapText="1"/>
      <protection/>
    </xf>
    <xf numFmtId="0" fontId="15" fillId="0" borderId="48" xfId="50" applyFont="1" applyFill="1" applyBorder="1" applyAlignment="1">
      <alignment horizontal="left" vertical="center" wrapText="1"/>
      <protection/>
    </xf>
    <xf numFmtId="0" fontId="15" fillId="0" borderId="48" xfId="58" applyFont="1" applyFill="1" applyBorder="1" applyAlignment="1">
      <alignment horizontal="center" vertical="top" wrapText="1"/>
      <protection/>
    </xf>
    <xf numFmtId="167" fontId="6" fillId="37" borderId="15" xfId="72" applyNumberFormat="1" applyFont="1" applyFill="1" applyBorder="1" applyAlignment="1">
      <alignment horizontal="right" vertical="center"/>
      <protection/>
    </xf>
    <xf numFmtId="167" fontId="6" fillId="37" borderId="48" xfId="72" applyNumberFormat="1" applyFont="1" applyFill="1" applyBorder="1" applyAlignment="1">
      <alignment horizontal="right" vertical="center"/>
      <protection/>
    </xf>
    <xf numFmtId="49" fontId="6" fillId="0" borderId="29" xfId="50" applyNumberFormat="1" applyFont="1" applyFill="1" applyBorder="1" applyAlignment="1">
      <alignment horizontal="center" vertical="center" wrapText="1"/>
      <protection/>
    </xf>
    <xf numFmtId="0" fontId="6" fillId="0" borderId="48" xfId="58" applyFont="1" applyBorder="1">
      <alignment/>
      <protection/>
    </xf>
    <xf numFmtId="167" fontId="15" fillId="0" borderId="15" xfId="50" applyNumberFormat="1" applyFont="1" applyFill="1" applyBorder="1" applyAlignment="1" applyProtection="1">
      <alignment horizontal="right" vertical="center" wrapText="1"/>
      <protection locked="0"/>
    </xf>
    <xf numFmtId="167" fontId="15" fillId="0" borderId="48" xfId="50" applyNumberFormat="1" applyFont="1" applyFill="1" applyBorder="1" applyAlignment="1" applyProtection="1">
      <alignment horizontal="right" vertical="center" wrapText="1"/>
      <protection locked="0"/>
    </xf>
    <xf numFmtId="49" fontId="6" fillId="0" borderId="29" xfId="58" applyNumberFormat="1" applyFont="1" applyFill="1" applyBorder="1" applyAlignment="1">
      <alignment horizontal="center"/>
      <protection/>
    </xf>
    <xf numFmtId="0" fontId="15" fillId="0" borderId="48" xfId="58" applyFont="1" applyFill="1" applyBorder="1" applyAlignment="1">
      <alignment vertical="top" wrapText="1"/>
      <protection/>
    </xf>
    <xf numFmtId="167" fontId="6" fillId="37" borderId="7" xfId="72" applyNumberFormat="1" applyFont="1" applyFill="1" applyBorder="1" applyProtection="1">
      <alignment horizontal="right"/>
      <protection locked="0"/>
    </xf>
    <xf numFmtId="167" fontId="6" fillId="37" borderId="17" xfId="72" applyNumberFormat="1" applyFont="1" applyFill="1" applyBorder="1" applyProtection="1">
      <alignment horizontal="right"/>
      <protection locked="0"/>
    </xf>
    <xf numFmtId="167" fontId="6" fillId="33" borderId="7" xfId="72" applyNumberFormat="1" applyFont="1" applyFill="1" applyBorder="1" applyProtection="1">
      <alignment horizontal="right"/>
      <protection locked="0"/>
    </xf>
    <xf numFmtId="167" fontId="6" fillId="33" borderId="17" xfId="72" applyNumberFormat="1" applyFont="1" applyFill="1" applyBorder="1" applyProtection="1">
      <alignment horizontal="right"/>
      <protection locked="0"/>
    </xf>
    <xf numFmtId="0" fontId="18" fillId="0" borderId="46" xfId="58" applyFont="1" applyBorder="1" applyAlignment="1">
      <alignment horizontal="left"/>
      <protection/>
    </xf>
    <xf numFmtId="0" fontId="19" fillId="0" borderId="48" xfId="58" applyFont="1" applyFill="1" applyBorder="1" applyAlignment="1">
      <alignment horizontal="left" vertical="top" wrapText="1" indent="1"/>
      <protection/>
    </xf>
    <xf numFmtId="167" fontId="6" fillId="37" borderId="15" xfId="72" applyNumberFormat="1" applyFont="1" applyFill="1" applyBorder="1" applyProtection="1">
      <alignment horizontal="right"/>
      <protection locked="0"/>
    </xf>
    <xf numFmtId="167" fontId="6" fillId="37" borderId="48" xfId="72" applyNumberFormat="1" applyFont="1" applyFill="1" applyBorder="1" applyProtection="1">
      <alignment horizontal="right"/>
      <protection locked="0"/>
    </xf>
    <xf numFmtId="49" fontId="18" fillId="0" borderId="46" xfId="0" applyNumberFormat="1" applyFont="1" applyBorder="1" applyAlignment="1">
      <alignment horizontal="left" vertical="top"/>
    </xf>
    <xf numFmtId="167" fontId="6" fillId="37" borderId="7" xfId="71" applyNumberFormat="1" applyFont="1" applyFill="1" applyBorder="1" applyProtection="1">
      <alignment horizontal="right"/>
      <protection locked="0"/>
    </xf>
    <xf numFmtId="167" fontId="6" fillId="37" borderId="17" xfId="71" applyNumberFormat="1" applyFont="1" applyFill="1" applyBorder="1" applyProtection="1">
      <alignment horizontal="right"/>
      <protection locked="0"/>
    </xf>
    <xf numFmtId="0" fontId="15" fillId="0" borderId="46" xfId="58" applyFont="1" applyFill="1" applyBorder="1" applyAlignment="1">
      <alignment vertical="top" wrapText="1"/>
      <protection/>
    </xf>
    <xf numFmtId="167" fontId="6" fillId="28" borderId="49" xfId="71" applyNumberFormat="1" applyFont="1" applyFill="1" applyBorder="1" applyProtection="1">
      <alignment horizontal="right"/>
      <protection locked="0"/>
    </xf>
    <xf numFmtId="167" fontId="6" fillId="28" borderId="46" xfId="71" applyNumberFormat="1" applyFont="1" applyFill="1" applyBorder="1" applyProtection="1">
      <alignment horizontal="right"/>
      <protection locked="0"/>
    </xf>
    <xf numFmtId="49" fontId="14" fillId="0" borderId="42" xfId="58" applyNumberFormat="1" applyFont="1" applyFill="1" applyBorder="1" applyAlignment="1">
      <alignment horizontal="center" vertical="center"/>
      <protection/>
    </xf>
    <xf numFmtId="0" fontId="14" fillId="0" borderId="35" xfId="58" applyFont="1" applyFill="1" applyBorder="1" applyAlignment="1">
      <alignment vertical="center" wrapText="1"/>
      <protection/>
    </xf>
    <xf numFmtId="0" fontId="14" fillId="0" borderId="35" xfId="58" applyFont="1" applyFill="1" applyBorder="1" applyAlignment="1">
      <alignment horizontal="center" vertical="center" wrapText="1"/>
      <protection/>
    </xf>
    <xf numFmtId="167" fontId="3" fillId="33" borderId="33" xfId="72" applyNumberFormat="1" applyFont="1" applyFill="1" applyBorder="1" applyAlignment="1">
      <alignment horizontal="right" vertical="center"/>
      <protection/>
    </xf>
    <xf numFmtId="167" fontId="3" fillId="33" borderId="24" xfId="72" applyNumberFormat="1" applyFont="1" applyFill="1" applyBorder="1" applyAlignment="1">
      <alignment horizontal="right" vertical="center"/>
      <protection/>
    </xf>
    <xf numFmtId="0" fontId="12" fillId="0" borderId="21" xfId="58" applyFont="1" applyBorder="1" applyAlignment="1">
      <alignment/>
      <protection/>
    </xf>
    <xf numFmtId="0" fontId="12" fillId="0" borderId="35" xfId="58" applyFont="1" applyBorder="1" applyAlignment="1">
      <alignment/>
      <protection/>
    </xf>
    <xf numFmtId="49" fontId="14" fillId="0" borderId="26" xfId="50" applyNumberFormat="1" applyFont="1" applyBorder="1" applyAlignment="1">
      <alignment horizontal="center" vertical="center" wrapText="1"/>
      <protection/>
    </xf>
    <xf numFmtId="0" fontId="14" fillId="0" borderId="31" xfId="50" applyFont="1" applyBorder="1" applyAlignment="1">
      <alignment horizontal="center" vertical="center" wrapText="1"/>
      <protection/>
    </xf>
    <xf numFmtId="0" fontId="14" fillId="0" borderId="26" xfId="50" applyFont="1" applyBorder="1" applyAlignment="1">
      <alignment horizontal="center" vertical="center" wrapText="1"/>
      <protection/>
    </xf>
    <xf numFmtId="49" fontId="6" fillId="0" borderId="29" xfId="58" applyNumberFormat="1" applyFont="1" applyFill="1" applyBorder="1" applyAlignment="1">
      <alignment horizontal="left" vertical="center" indent="1"/>
      <protection/>
    </xf>
    <xf numFmtId="0" fontId="15" fillId="0" borderId="26" xfId="58" applyFont="1" applyFill="1" applyBorder="1" applyAlignment="1">
      <alignment vertical="center" wrapText="1"/>
      <protection/>
    </xf>
    <xf numFmtId="0" fontId="15" fillId="0" borderId="29" xfId="58" applyFont="1" applyFill="1" applyBorder="1" applyAlignment="1">
      <alignment horizontal="center" vertical="top" wrapText="1"/>
      <protection/>
    </xf>
    <xf numFmtId="167" fontId="6" fillId="33" borderId="48" xfId="72" applyNumberFormat="1" applyFont="1" applyFill="1" applyBorder="1" applyAlignment="1">
      <alignment horizontal="right" vertical="center"/>
      <protection/>
    </xf>
    <xf numFmtId="0" fontId="15" fillId="0" borderId="29" xfId="58" applyFont="1" applyFill="1" applyBorder="1" applyAlignment="1">
      <alignment vertical="center" wrapText="1"/>
      <protection/>
    </xf>
    <xf numFmtId="0" fontId="15" fillId="0" borderId="29" xfId="58" applyFont="1" applyFill="1" applyBorder="1" applyAlignment="1">
      <alignment horizontal="left" vertical="top" wrapText="1" indent="2"/>
      <protection/>
    </xf>
    <xf numFmtId="0" fontId="15" fillId="0" borderId="29" xfId="58" applyFont="1" applyFill="1" applyBorder="1" applyAlignment="1">
      <alignment horizontal="left" vertical="top" wrapText="1" indent="3"/>
      <protection/>
    </xf>
    <xf numFmtId="49" fontId="6" fillId="0" borderId="50" xfId="58" applyNumberFormat="1" applyFont="1" applyFill="1" applyBorder="1" applyAlignment="1">
      <alignment horizontal="left" vertical="center" indent="1"/>
      <protection/>
    </xf>
    <xf numFmtId="0" fontId="15" fillId="0" borderId="50" xfId="58" applyFont="1" applyFill="1" applyBorder="1" applyAlignment="1">
      <alignment horizontal="left" vertical="top" wrapText="1" indent="3"/>
      <protection/>
    </xf>
    <xf numFmtId="0" fontId="15" fillId="0" borderId="50" xfId="58" applyFont="1" applyFill="1" applyBorder="1" applyAlignment="1">
      <alignment horizontal="center" vertical="top" wrapText="1"/>
      <protection/>
    </xf>
    <xf numFmtId="167" fontId="6" fillId="28" borderId="51" xfId="72" applyNumberFormat="1" applyFont="1" applyFill="1" applyBorder="1" applyAlignment="1">
      <alignment horizontal="right" vertical="center"/>
      <protection/>
    </xf>
    <xf numFmtId="167" fontId="6" fillId="28" borderId="52" xfId="72" applyNumberFormat="1" applyFont="1" applyFill="1" applyBorder="1" applyAlignment="1">
      <alignment horizontal="right" vertical="center"/>
      <protection/>
    </xf>
    <xf numFmtId="49" fontId="6" fillId="0" borderId="53" xfId="58" applyNumberFormat="1" applyFont="1" applyFill="1" applyBorder="1" applyAlignment="1">
      <alignment horizontal="left" vertical="center" indent="1"/>
      <protection/>
    </xf>
    <xf numFmtId="0" fontId="14" fillId="0" borderId="53" xfId="58" applyFont="1" applyFill="1" applyBorder="1" applyAlignment="1">
      <alignment vertical="center" wrapText="1"/>
      <protection/>
    </xf>
    <xf numFmtId="0" fontId="15" fillId="0" borderId="53" xfId="58" applyFont="1" applyFill="1" applyBorder="1" applyAlignment="1">
      <alignment horizontal="center" vertical="top" wrapText="1"/>
      <protection/>
    </xf>
    <xf numFmtId="167" fontId="3" fillId="33" borderId="6" xfId="72" applyNumberFormat="1" applyFont="1" applyFill="1" applyBorder="1" applyAlignment="1">
      <alignment horizontal="center" vertical="center"/>
      <protection/>
    </xf>
    <xf numFmtId="167" fontId="3" fillId="33" borderId="53" xfId="72" applyNumberFormat="1" applyFont="1" applyFill="1" applyBorder="1" applyAlignment="1">
      <alignment horizontal="center" vertical="center"/>
      <protection/>
    </xf>
    <xf numFmtId="49" fontId="6" fillId="0" borderId="24" xfId="58" applyNumberFormat="1" applyFont="1" applyFill="1" applyBorder="1" applyAlignment="1">
      <alignment horizontal="left" vertical="center" indent="1"/>
      <protection/>
    </xf>
    <xf numFmtId="0" fontId="15" fillId="0" borderId="24" xfId="58" applyFont="1" applyFill="1" applyBorder="1" applyAlignment="1">
      <alignment vertical="center" wrapText="1"/>
      <protection/>
    </xf>
    <xf numFmtId="0" fontId="15" fillId="0" borderId="24" xfId="58" applyFont="1" applyFill="1" applyBorder="1" applyAlignment="1">
      <alignment horizontal="center" vertical="top" wrapText="1"/>
      <protection/>
    </xf>
    <xf numFmtId="10" fontId="15" fillId="33" borderId="54" xfId="65" applyNumberFormat="1" applyFont="1" applyFill="1" applyBorder="1" applyAlignment="1">
      <alignment horizontal="center" vertical="center"/>
    </xf>
    <xf numFmtId="10" fontId="15" fillId="33" borderId="34" xfId="65" applyNumberFormat="1" applyFont="1" applyFill="1" applyBorder="1" applyAlignment="1">
      <alignment horizontal="center" vertical="center"/>
    </xf>
    <xf numFmtId="10" fontId="15" fillId="33" borderId="23" xfId="65" applyNumberFormat="1" applyFont="1" applyFill="1" applyBorder="1" applyAlignment="1">
      <alignment horizontal="center" vertical="center"/>
    </xf>
    <xf numFmtId="49" fontId="6" fillId="0" borderId="26" xfId="58" applyNumberFormat="1" applyFont="1" applyFill="1" applyBorder="1" applyAlignment="1">
      <alignment horizontal="left" vertical="center" indent="1"/>
      <protection/>
    </xf>
    <xf numFmtId="49" fontId="6" fillId="0" borderId="26" xfId="0" applyNumberFormat="1" applyFont="1" applyFill="1" applyBorder="1" applyAlignment="1">
      <alignment vertical="top" wrapText="1"/>
    </xf>
    <xf numFmtId="0" fontId="15" fillId="0" borderId="55" xfId="58" applyFont="1" applyFill="1" applyBorder="1" applyAlignment="1">
      <alignment horizontal="center" vertical="top" wrapText="1"/>
      <protection/>
    </xf>
    <xf numFmtId="167" fontId="6" fillId="33" borderId="13" xfId="72" applyNumberFormat="1" applyFont="1" applyFill="1" applyBorder="1" applyAlignment="1">
      <alignment horizontal="right" vertical="center"/>
      <protection/>
    </xf>
    <xf numFmtId="167" fontId="6" fillId="33" borderId="14" xfId="72" applyNumberFormat="1" applyFont="1" applyFill="1" applyBorder="1" applyAlignment="1">
      <alignment horizontal="right" vertical="center"/>
      <protection/>
    </xf>
    <xf numFmtId="49" fontId="6" fillId="0" borderId="29" xfId="0" applyNumberFormat="1" applyFont="1" applyFill="1" applyBorder="1" applyAlignment="1">
      <alignment vertical="top" wrapText="1"/>
    </xf>
    <xf numFmtId="0" fontId="15" fillId="0" borderId="56" xfId="58" applyFont="1" applyFill="1" applyBorder="1" applyAlignment="1">
      <alignment horizontal="center" vertical="top" wrapText="1"/>
      <protection/>
    </xf>
    <xf numFmtId="167" fontId="6" fillId="33" borderId="7" xfId="72" applyNumberFormat="1" applyFont="1" applyFill="1" applyBorder="1" applyAlignment="1">
      <alignment horizontal="right" vertical="center"/>
      <protection/>
    </xf>
    <xf numFmtId="49" fontId="6" fillId="0" borderId="42" xfId="58" applyNumberFormat="1" applyFont="1" applyFill="1" applyBorder="1" applyAlignment="1">
      <alignment horizontal="left" vertical="center" indent="1"/>
      <protection/>
    </xf>
    <xf numFmtId="49" fontId="6" fillId="0" borderId="42" xfId="0" applyNumberFormat="1" applyFont="1" applyFill="1" applyBorder="1" applyAlignment="1">
      <alignment vertical="top" wrapText="1"/>
    </xf>
    <xf numFmtId="0" fontId="15" fillId="0" borderId="57" xfId="58" applyFont="1" applyFill="1" applyBorder="1" applyAlignment="1">
      <alignment horizontal="center" vertical="top" wrapText="1"/>
      <protection/>
    </xf>
    <xf numFmtId="167" fontId="6" fillId="33" borderId="19" xfId="72" applyNumberFormat="1" applyFont="1" applyFill="1" applyBorder="1" applyAlignment="1">
      <alignment horizontal="right" vertical="center"/>
      <protection/>
    </xf>
    <xf numFmtId="0" fontId="12" fillId="0" borderId="12" xfId="58" applyFont="1" applyBorder="1">
      <alignment/>
      <protection/>
    </xf>
    <xf numFmtId="0" fontId="12" fillId="0" borderId="13" xfId="58" applyFont="1" applyBorder="1">
      <alignment/>
      <protection/>
    </xf>
    <xf numFmtId="166" fontId="12" fillId="0" borderId="13" xfId="65" applyNumberFormat="1" applyFont="1" applyBorder="1" applyAlignment="1">
      <alignment/>
    </xf>
    <xf numFmtId="166" fontId="12" fillId="0" borderId="14" xfId="65" applyNumberFormat="1" applyFont="1" applyBorder="1" applyAlignment="1">
      <alignment/>
    </xf>
    <xf numFmtId="49" fontId="6" fillId="0" borderId="16" xfId="0" applyNumberFormat="1" applyFont="1" applyFill="1" applyBorder="1" applyAlignment="1">
      <alignment vertical="top" wrapText="1"/>
    </xf>
    <xf numFmtId="0" fontId="12" fillId="0" borderId="7" xfId="58" applyFont="1" applyBorder="1">
      <alignment/>
      <protection/>
    </xf>
    <xf numFmtId="169" fontId="12" fillId="0" borderId="7" xfId="58" applyNumberFormat="1" applyFont="1" applyBorder="1">
      <alignment/>
      <protection/>
    </xf>
    <xf numFmtId="169" fontId="12" fillId="0" borderId="17" xfId="58" applyNumberFormat="1" applyFont="1" applyBorder="1">
      <alignment/>
      <protection/>
    </xf>
    <xf numFmtId="0" fontId="12" fillId="0" borderId="16" xfId="58" applyFont="1" applyBorder="1">
      <alignment/>
      <protection/>
    </xf>
    <xf numFmtId="0" fontId="12" fillId="0" borderId="18" xfId="58" applyFont="1" applyBorder="1">
      <alignment/>
      <protection/>
    </xf>
    <xf numFmtId="0" fontId="12" fillId="0" borderId="19" xfId="58" applyFont="1" applyBorder="1">
      <alignment/>
      <protection/>
    </xf>
    <xf numFmtId="166" fontId="12" fillId="0" borderId="19" xfId="65" applyNumberFormat="1" applyFont="1" applyBorder="1" applyAlignment="1">
      <alignment/>
    </xf>
    <xf numFmtId="166" fontId="12" fillId="0" borderId="41" xfId="65" applyNumberFormat="1" applyFont="1" applyBorder="1" applyAlignment="1">
      <alignment/>
    </xf>
    <xf numFmtId="4" fontId="12" fillId="0" borderId="0" xfId="58" applyNumberFormat="1" applyFont="1">
      <alignment/>
      <protection/>
    </xf>
    <xf numFmtId="4" fontId="6" fillId="36" borderId="44" xfId="51" applyFont="1" applyFill="1" applyBorder="1" applyAlignment="1">
      <alignment horizontal="center" vertical="center"/>
      <protection/>
    </xf>
    <xf numFmtId="0" fontId="3" fillId="0" borderId="58" xfId="60" applyFont="1" applyBorder="1" applyAlignment="1">
      <alignment horizontal="center" vertical="center" wrapText="1"/>
      <protection/>
    </xf>
    <xf numFmtId="49" fontId="4" fillId="0" borderId="58" xfId="0" applyNumberFormat="1" applyFont="1" applyBorder="1" applyAlignment="1">
      <alignment vertical="top"/>
    </xf>
    <xf numFmtId="164" fontId="5" fillId="0" borderId="0" xfId="68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3" fillId="0" borderId="0" xfId="60" applyFont="1" applyBorder="1" applyAlignment="1">
      <alignment horizontal="center" vertical="center" wrapText="1"/>
      <protection/>
    </xf>
    <xf numFmtId="49" fontId="3" fillId="0" borderId="0" xfId="0" applyNumberFormat="1" applyFont="1" applyBorder="1" applyAlignment="1">
      <alignment horizontal="center" vertical="center" wrapText="1"/>
    </xf>
    <xf numFmtId="0" fontId="8" fillId="0" borderId="0" xfId="45" applyFont="1" applyFill="1" applyBorder="1" applyAlignment="1">
      <alignment horizontal="center" vertical="center" wrapText="1"/>
      <protection/>
    </xf>
    <xf numFmtId="49" fontId="11" fillId="0" borderId="0" xfId="0" applyNumberFormat="1" applyFont="1" applyAlignment="1">
      <alignment vertical="top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58" applyNumberFormat="1" applyFont="1" applyAlignment="1">
      <alignment vertical="center" wrapText="1"/>
      <protection/>
    </xf>
    <xf numFmtId="0" fontId="3" fillId="0" borderId="0" xfId="58" applyFont="1" applyAlignment="1">
      <alignment vertical="center" wrapText="1"/>
      <protection/>
    </xf>
    <xf numFmtId="0" fontId="3" fillId="0" borderId="21" xfId="58" applyFont="1" applyBorder="1" applyAlignment="1">
      <alignment horizontal="center" vertical="center" wrapText="1"/>
      <protection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23" fillId="0" borderId="0" xfId="58" applyFont="1" applyAlignment="1">
      <alignment horizont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_Справочник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мой" xfId="54"/>
    <cellStyle name="Название" xfId="55"/>
    <cellStyle name="Нейтральный" xfId="56"/>
    <cellStyle name="Обычный 13" xfId="57"/>
    <cellStyle name="Обычный 2" xfId="58"/>
    <cellStyle name="Обычный 3" xfId="59"/>
    <cellStyle name="Обычный_ОАО Ижсталь на 2007 год (передача)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ормула" xfId="70"/>
    <cellStyle name="Формула 2" xfId="71"/>
    <cellStyle name="Формула_GRES.2007.5" xfId="72"/>
    <cellStyle name="ФормулаВБ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Vasilenko\AppData\Local\Microsoft\Windows\Temporary%20Internet%20Files\Content.Outlook\VUFZFYZ1\&#1055;&#1083;&#1072;&#1085;%20&#1085;&#1072;%202015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.Semyenov\AppData\Local\Microsoft\Windows\Temporary%20Internet%20Files\Content.Outlook\7AENXKYG\&#1050;&#1086;&#1087;&#1080;&#1103;%20&#1064;&#1072;&#1073;&#1083;&#1086;&#1085;%20&#1076;&#1083;&#1103;%20&#1058;&#1057;&#1054;%20&#1085;&#1072;%202014%20&#1075;&#1086;&#1076;%20(&#1087;&#1088;&#1080;&#1083;%20%20&#1082;%20&#1080;&#1085;&#1092;%20%20&#1087;&#1080;&#1089;&#1100;&#1084;&#109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Р 2.1."/>
      <sheetName val="Р 2.2."/>
      <sheetName val="Р 2.3. "/>
      <sheetName val="3"/>
      <sheetName val="4"/>
      <sheetName val="5"/>
      <sheetName val="6"/>
      <sheetName val="матер"/>
      <sheetName val="15"/>
      <sheetName val="16"/>
      <sheetName val="17"/>
      <sheetName val="17.1"/>
      <sheetName val="21"/>
      <sheetName val="Аренда+лизинг сети "/>
      <sheetName val="Аренда+лизинг пр.имущество"/>
      <sheetName val="Расчет долг.параметров"/>
      <sheetName val="25"/>
      <sheetName val="тарифы"/>
      <sheetName val="20"/>
      <sheetName val="20.1"/>
    </sheetNames>
    <sheetDataSet>
      <sheetData sheetId="3">
        <row r="18">
          <cell r="F18">
            <v>114.985</v>
          </cell>
        </row>
        <row r="19">
          <cell r="F19">
            <v>186.285</v>
          </cell>
          <cell r="G19">
            <v>0.6200808801147976</v>
          </cell>
        </row>
        <row r="20">
          <cell r="F20">
            <v>186.285</v>
          </cell>
          <cell r="G20">
            <v>0</v>
          </cell>
        </row>
      </sheetData>
      <sheetData sheetId="6">
        <row r="21">
          <cell r="AE21">
            <v>5.2</v>
          </cell>
        </row>
      </sheetData>
      <sheetData sheetId="9">
        <row r="9">
          <cell r="C9">
            <v>123.9</v>
          </cell>
        </row>
        <row r="15">
          <cell r="C15">
            <v>6155</v>
          </cell>
        </row>
        <row r="16">
          <cell r="C16">
            <v>1786.1</v>
          </cell>
          <cell r="E16">
            <v>1495.83</v>
          </cell>
          <cell r="G16">
            <v>2480.1</v>
          </cell>
        </row>
        <row r="25">
          <cell r="G25">
            <v>0.9</v>
          </cell>
        </row>
        <row r="30">
          <cell r="C30">
            <v>150.7</v>
          </cell>
        </row>
        <row r="35">
          <cell r="C35">
            <v>20.9</v>
          </cell>
        </row>
        <row r="36">
          <cell r="C36">
            <v>36.5</v>
          </cell>
        </row>
        <row r="37">
          <cell r="C37">
            <v>6.7</v>
          </cell>
        </row>
        <row r="38">
          <cell r="C38">
            <v>2.7</v>
          </cell>
          <cell r="E38">
            <v>2430</v>
          </cell>
          <cell r="G38">
            <v>3600</v>
          </cell>
        </row>
        <row r="39">
          <cell r="G39">
            <v>0</v>
          </cell>
        </row>
        <row r="40">
          <cell r="C40">
            <v>212.6</v>
          </cell>
        </row>
        <row r="41">
          <cell r="C41">
            <v>2942.5400000000004</v>
          </cell>
        </row>
      </sheetData>
      <sheetData sheetId="13">
        <row r="11">
          <cell r="C11">
            <v>1016.8</v>
          </cell>
        </row>
        <row r="24">
          <cell r="C24">
            <v>254.19999999999996</v>
          </cell>
          <cell r="E24">
            <v>204.56</v>
          </cell>
          <cell r="G24">
            <v>0</v>
          </cell>
        </row>
      </sheetData>
      <sheetData sheetId="16">
        <row r="75">
          <cell r="F75">
            <v>22849.022214106702</v>
          </cell>
        </row>
      </sheetData>
      <sheetData sheetId="17">
        <row r="7">
          <cell r="H7">
            <v>27.94</v>
          </cell>
        </row>
        <row r="8">
          <cell r="H8">
            <v>1239.6</v>
          </cell>
        </row>
        <row r="9">
          <cell r="H9">
            <v>44.36649964209019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3"/>
      <sheetName val="4"/>
      <sheetName val="5"/>
      <sheetName val="6"/>
      <sheetName val="матер."/>
      <sheetName val="15"/>
      <sheetName val="16"/>
      <sheetName val="17"/>
      <sheetName val="17.1"/>
      <sheetName val="20"/>
      <sheetName val="20.1"/>
      <sheetName val="21"/>
      <sheetName val="Расчет долгосрочных параметров"/>
      <sheetName val="25"/>
      <sheetName val="тарифы"/>
      <sheetName val="P2.1"/>
      <sheetName val="P2.2"/>
      <sheetName val="2.3"/>
      <sheetName val="Аренда+лизинг сети"/>
      <sheetName val="Арнда+лизинг прочее имущество"/>
    </sheetNames>
    <sheetDataSet>
      <sheetData sheetId="2">
        <row r="21">
          <cell r="AH21">
            <v>0</v>
          </cell>
          <cell r="AI21">
            <v>0</v>
          </cell>
          <cell r="AJ21">
            <v>0</v>
          </cell>
          <cell r="AK21">
            <v>0</v>
          </cell>
        </row>
      </sheetData>
      <sheetData sheetId="18"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G12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7.625" style="1" customWidth="1"/>
    <col min="2" max="2" width="45.125" style="1" customWidth="1"/>
    <col min="3" max="3" width="20.00390625" style="1" customWidth="1"/>
    <col min="4" max="4" width="18.75390625" style="1" customWidth="1"/>
    <col min="5" max="5" width="17.375" style="1" customWidth="1"/>
    <col min="6" max="6" width="17.875" style="1" customWidth="1"/>
    <col min="7" max="7" width="19.75390625" style="1" customWidth="1"/>
    <col min="8" max="16384" width="9.125" style="2" customWidth="1"/>
  </cols>
  <sheetData>
    <row r="1" ht="24" customHeight="1"/>
    <row r="2" spans="1:7" ht="71.25" customHeight="1">
      <c r="A2" s="222" t="s">
        <v>167</v>
      </c>
      <c r="B2" s="223"/>
      <c r="C2" s="223"/>
      <c r="D2" s="223"/>
      <c r="E2" s="223"/>
      <c r="F2" s="223"/>
      <c r="G2" s="223"/>
    </row>
    <row r="3" spans="1:7" ht="66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ht="53.25" customHeight="1">
      <c r="A4" s="4" t="s">
        <v>7</v>
      </c>
      <c r="B4" s="5" t="s">
        <v>8</v>
      </c>
      <c r="C4" s="6">
        <v>641.93</v>
      </c>
      <c r="D4" s="6">
        <v>641.93</v>
      </c>
      <c r="E4" s="6">
        <v>406.49</v>
      </c>
      <c r="F4" s="6">
        <v>411.84</v>
      </c>
      <c r="G4" s="7">
        <f>('[1]Расчет долг.параметров'!F75+'[1]25'!H8)/'[1]25'!H7</f>
        <v>862.1554121011703</v>
      </c>
    </row>
    <row r="5" spans="1:7" ht="37.5" customHeight="1">
      <c r="A5" s="4" t="s">
        <v>9</v>
      </c>
      <c r="B5" s="5" t="s">
        <v>10</v>
      </c>
      <c r="C5" s="6"/>
      <c r="D5" s="6"/>
      <c r="E5" s="6"/>
      <c r="F5" s="6"/>
      <c r="G5" s="7"/>
    </row>
    <row r="6" spans="1:7" ht="37.5" customHeight="1">
      <c r="A6" s="4" t="s">
        <v>11</v>
      </c>
      <c r="B6" s="5" t="s">
        <v>12</v>
      </c>
      <c r="C6" s="6">
        <v>203664.05</v>
      </c>
      <c r="D6" s="6">
        <v>203664.05</v>
      </c>
      <c r="E6" s="6">
        <v>124933.49</v>
      </c>
      <c r="F6" s="6">
        <v>124933.49</v>
      </c>
      <c r="G6" s="8">
        <f>'[1]Расчет долг.параметров'!F75/'[1]5'!AE21/12*1000</f>
        <v>366170.2277901715</v>
      </c>
    </row>
    <row r="7" spans="1:7" ht="52.5" customHeight="1">
      <c r="A7" s="4" t="s">
        <v>13</v>
      </c>
      <c r="B7" s="5" t="s">
        <v>14</v>
      </c>
      <c r="C7" s="6">
        <v>132.08</v>
      </c>
      <c r="D7" s="6">
        <v>132.08</v>
      </c>
      <c r="E7" s="6">
        <v>124.61</v>
      </c>
      <c r="F7" s="6">
        <v>126.61</v>
      </c>
      <c r="G7" s="7">
        <f>'[1]25'!H9</f>
        <v>44.36649964209019</v>
      </c>
    </row>
    <row r="8" spans="1:7" ht="78" customHeight="1" hidden="1">
      <c r="A8" s="224"/>
      <c r="B8" s="225"/>
      <c r="C8" s="225"/>
      <c r="D8" s="225"/>
      <c r="E8" s="225"/>
      <c r="F8" s="225"/>
      <c r="G8" s="225"/>
    </row>
    <row r="9" spans="1:7" ht="61.5" customHeight="1" hidden="1">
      <c r="A9" s="226" t="s">
        <v>15</v>
      </c>
      <c r="B9" s="226"/>
      <c r="C9" s="226"/>
      <c r="D9" s="226"/>
      <c r="E9" s="226"/>
      <c r="F9" s="226"/>
      <c r="G9" s="227"/>
    </row>
    <row r="10" spans="1:7" ht="15.75">
      <c r="A10" s="9"/>
      <c r="B10" s="10"/>
      <c r="C10" s="10"/>
      <c r="D10" s="10"/>
      <c r="E10" s="10"/>
      <c r="F10" s="10"/>
      <c r="G10" s="11"/>
    </row>
    <row r="11" spans="1:7" ht="15.75">
      <c r="A11" s="9"/>
      <c r="B11" s="10"/>
      <c r="C11" s="10"/>
      <c r="D11" s="10"/>
      <c r="E11" s="10"/>
      <c r="F11" s="10"/>
      <c r="G11" s="11"/>
    </row>
    <row r="12" spans="1:7" ht="15">
      <c r="A12" s="9"/>
      <c r="B12" s="9"/>
      <c r="C12" s="9"/>
      <c r="D12" s="9"/>
      <c r="E12" s="9"/>
      <c r="F12" s="9"/>
      <c r="G12" s="9"/>
    </row>
  </sheetData>
  <sheetProtection/>
  <mergeCells count="3">
    <mergeCell ref="A2:G2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3"/>
  <sheetViews>
    <sheetView zoomScale="84" zoomScaleNormal="84" zoomScalePageLayoutView="0" workbookViewId="0" topLeftCell="A1">
      <selection activeCell="F8" sqref="F8"/>
    </sheetView>
  </sheetViews>
  <sheetFormatPr defaultColWidth="8.25390625" defaultRowHeight="12.75"/>
  <cols>
    <col min="1" max="1" width="5.75390625" style="47" customWidth="1"/>
    <col min="2" max="2" width="37.00390625" style="48" customWidth="1"/>
    <col min="3" max="3" width="14.25390625" style="47" customWidth="1"/>
    <col min="4" max="4" width="16.375" style="47" customWidth="1"/>
    <col min="5" max="5" width="15.75390625" style="47" customWidth="1"/>
    <col min="6" max="7" width="17.875" style="47" customWidth="1"/>
    <col min="8" max="8" width="22.875" style="47" customWidth="1"/>
    <col min="9" max="9" width="21.00390625" style="47" hidden="1" customWidth="1"/>
    <col min="10" max="16384" width="8.25390625" style="15" customWidth="1"/>
  </cols>
  <sheetData>
    <row r="1" spans="1:9" ht="15">
      <c r="A1" s="12"/>
      <c r="B1" s="13"/>
      <c r="C1" s="12"/>
      <c r="D1" s="14"/>
      <c r="E1" s="14"/>
      <c r="F1" s="14"/>
      <c r="G1" s="14"/>
      <c r="H1" s="14"/>
      <c r="I1" s="14"/>
    </row>
    <row r="2" spans="1:9" ht="55.5" customHeight="1" thickBot="1">
      <c r="A2" s="228" t="s">
        <v>16</v>
      </c>
      <c r="B2" s="228"/>
      <c r="C2" s="228"/>
      <c r="D2" s="228"/>
      <c r="E2" s="228"/>
      <c r="F2" s="228"/>
      <c r="G2" s="228"/>
      <c r="H2" s="229"/>
      <c r="I2" s="16"/>
    </row>
    <row r="3" spans="1:9" ht="74.25" customHeight="1">
      <c r="A3" s="17" t="s">
        <v>17</v>
      </c>
      <c r="B3" s="18" t="s">
        <v>18</v>
      </c>
      <c r="C3" s="19" t="s">
        <v>19</v>
      </c>
      <c r="D3" s="19" t="s">
        <v>20</v>
      </c>
      <c r="E3" s="19" t="s">
        <v>21</v>
      </c>
      <c r="F3" s="19" t="s">
        <v>22</v>
      </c>
      <c r="G3" s="19" t="s">
        <v>23</v>
      </c>
      <c r="H3" s="20" t="s">
        <v>24</v>
      </c>
      <c r="I3" s="21" t="s">
        <v>25</v>
      </c>
    </row>
    <row r="4" spans="1:9" ht="15">
      <c r="A4" s="22">
        <v>1</v>
      </c>
      <c r="B4" s="23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5">
        <f>G4+1</f>
        <v>8</v>
      </c>
      <c r="I4" s="21" t="e">
        <f>#REF!+1</f>
        <v>#REF!</v>
      </c>
    </row>
    <row r="5" spans="1:9" ht="76.5" customHeight="1">
      <c r="A5" s="26" t="s">
        <v>7</v>
      </c>
      <c r="B5" s="27" t="s">
        <v>26</v>
      </c>
      <c r="C5" s="28" t="s">
        <v>27</v>
      </c>
      <c r="D5" s="6">
        <v>1538.37</v>
      </c>
      <c r="E5" s="6">
        <f>E8/E6</f>
        <v>1528.0423801897252</v>
      </c>
      <c r="F5" s="6">
        <v>1641.31</v>
      </c>
      <c r="G5" s="6">
        <f>G8/G6</f>
        <v>1359.6577821651858</v>
      </c>
      <c r="H5" s="29">
        <f>H8/H6</f>
        <v>1359.6279559513885</v>
      </c>
      <c r="I5" s="30"/>
    </row>
    <row r="6" spans="1:9" ht="65.25" customHeight="1">
      <c r="A6" s="26" t="s">
        <v>28</v>
      </c>
      <c r="B6" s="27" t="s">
        <v>29</v>
      </c>
      <c r="C6" s="28" t="s">
        <v>30</v>
      </c>
      <c r="D6" s="31">
        <v>2.14</v>
      </c>
      <c r="E6" s="32">
        <v>0.8117</v>
      </c>
      <c r="F6" s="31">
        <v>2.104</v>
      </c>
      <c r="G6" s="32">
        <v>0.9117</v>
      </c>
      <c r="H6" s="33">
        <v>0.91172</v>
      </c>
      <c r="I6" s="34"/>
    </row>
    <row r="7" spans="1:9" ht="53.25" customHeight="1">
      <c r="A7" s="26" t="s">
        <v>31</v>
      </c>
      <c r="B7" s="27" t="s">
        <v>32</v>
      </c>
      <c r="C7" s="28" t="s">
        <v>30</v>
      </c>
      <c r="D7" s="31">
        <v>24.926</v>
      </c>
      <c r="E7" s="31">
        <v>26.8927</v>
      </c>
      <c r="F7" s="31">
        <v>27.494</v>
      </c>
      <c r="G7" s="32">
        <v>27.45</v>
      </c>
      <c r="H7" s="33">
        <v>27.94</v>
      </c>
      <c r="I7" s="34"/>
    </row>
    <row r="8" spans="1:9" s="39" customFormat="1" ht="60" customHeight="1">
      <c r="A8" s="26" t="s">
        <v>33</v>
      </c>
      <c r="B8" s="27" t="s">
        <v>34</v>
      </c>
      <c r="C8" s="35" t="s">
        <v>35</v>
      </c>
      <c r="D8" s="36">
        <f>D5*D6</f>
        <v>3292.1118</v>
      </c>
      <c r="E8" s="36">
        <v>1240.312</v>
      </c>
      <c r="F8" s="36">
        <f>F5*F6</f>
        <v>3453.31624</v>
      </c>
      <c r="G8" s="36">
        <v>1239.6</v>
      </c>
      <c r="H8" s="37">
        <f>G8</f>
        <v>1239.6</v>
      </c>
      <c r="I8" s="38" t="e">
        <f>#REF!+#REF!+#REF!+#REF!</f>
        <v>#REF!</v>
      </c>
    </row>
    <row r="9" spans="1:9" ht="85.5" customHeight="1" thickBot="1">
      <c r="A9" s="40" t="s">
        <v>36</v>
      </c>
      <c r="B9" s="41" t="s">
        <v>37</v>
      </c>
      <c r="C9" s="42" t="s">
        <v>27</v>
      </c>
      <c r="D9" s="43">
        <f>F8/F7</f>
        <v>125.60254019058704</v>
      </c>
      <c r="E9" s="43">
        <f>G8/G7</f>
        <v>45.158469945355186</v>
      </c>
      <c r="F9" s="43">
        <v>124.61</v>
      </c>
      <c r="G9" s="43">
        <f>G8/G7</f>
        <v>45.158469945355186</v>
      </c>
      <c r="H9" s="221">
        <f>H8/H7</f>
        <v>44.36649964209019</v>
      </c>
      <c r="I9" s="34"/>
    </row>
    <row r="10" spans="1:9" ht="58.5" customHeight="1" hidden="1">
      <c r="A10" s="14"/>
      <c r="B10" s="44"/>
      <c r="C10" s="14"/>
      <c r="D10" s="14"/>
      <c r="E10" s="14"/>
      <c r="F10" s="14"/>
      <c r="G10" s="14"/>
      <c r="H10" s="14"/>
      <c r="I10" s="14"/>
    </row>
    <row r="11" spans="1:9" s="46" customFormat="1" ht="35.25" customHeight="1" hidden="1">
      <c r="A11" s="45"/>
      <c r="B11" s="230" t="s">
        <v>38</v>
      </c>
      <c r="C11" s="230"/>
      <c r="D11" s="230"/>
      <c r="E11" s="230"/>
      <c r="F11" s="230"/>
      <c r="G11" s="230"/>
      <c r="H11" s="230"/>
      <c r="I11" s="45"/>
    </row>
    <row r="12" spans="1:9" s="46" customFormat="1" ht="48.75" customHeight="1" hidden="1">
      <c r="A12" s="45"/>
      <c r="B12" s="45"/>
      <c r="C12" s="45"/>
      <c r="D12" s="45"/>
      <c r="E12" s="45"/>
      <c r="F12" s="45"/>
      <c r="G12" s="45"/>
      <c r="H12" s="45"/>
      <c r="I12" s="45"/>
    </row>
    <row r="13" spans="1:9" s="46" customFormat="1" ht="33" customHeight="1" hidden="1">
      <c r="A13" s="45"/>
      <c r="B13" s="230" t="s">
        <v>39</v>
      </c>
      <c r="C13" s="230"/>
      <c r="D13" s="230"/>
      <c r="E13" s="230"/>
      <c r="F13" s="230"/>
      <c r="G13" s="230"/>
      <c r="H13" s="230"/>
      <c r="I13" s="45"/>
    </row>
  </sheetData>
  <sheetProtection/>
  <mergeCells count="3">
    <mergeCell ref="A2:H2"/>
    <mergeCell ref="B11:H11"/>
    <mergeCell ref="B13:H13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J93"/>
  <sheetViews>
    <sheetView zoomScale="66" zoomScaleNormal="66" zoomScalePageLayoutView="0" workbookViewId="0" topLeftCell="A1">
      <selection activeCell="M24" sqref="M24"/>
    </sheetView>
  </sheetViews>
  <sheetFormatPr defaultColWidth="8.75390625" defaultRowHeight="12.75"/>
  <cols>
    <col min="1" max="1" width="12.75390625" style="49" customWidth="1"/>
    <col min="2" max="2" width="55.125" style="49" customWidth="1"/>
    <col min="3" max="3" width="14.875" style="49" customWidth="1"/>
    <col min="4" max="4" width="20.875" style="49" customWidth="1"/>
    <col min="5" max="6" width="17.00390625" style="49" customWidth="1"/>
    <col min="7" max="10" width="8.25390625" style="83" customWidth="1"/>
    <col min="11" max="16384" width="8.75390625" style="51" customWidth="1"/>
  </cols>
  <sheetData>
    <row r="2" spans="2:10" ht="15">
      <c r="B2" s="231" t="s">
        <v>40</v>
      </c>
      <c r="C2" s="232"/>
      <c r="D2" s="232"/>
      <c r="E2" s="232"/>
      <c r="F2" s="232"/>
      <c r="G2" s="50"/>
      <c r="H2" s="50"/>
      <c r="I2" s="50"/>
      <c r="J2" s="50"/>
    </row>
    <row r="3" spans="7:10" ht="12.75">
      <c r="G3" s="50"/>
      <c r="H3" s="50"/>
      <c r="I3" s="50"/>
      <c r="J3" s="50"/>
    </row>
    <row r="4" spans="1:10" ht="15">
      <c r="A4" s="52" t="s">
        <v>41</v>
      </c>
      <c r="B4" s="53"/>
      <c r="C4" s="53"/>
      <c r="D4" s="53"/>
      <c r="E4" s="53"/>
      <c r="F4" s="53"/>
      <c r="G4" s="50"/>
      <c r="H4" s="50"/>
      <c r="I4" s="50"/>
      <c r="J4" s="50"/>
    </row>
    <row r="5" spans="6:10" ht="13.5" thickBot="1">
      <c r="F5" s="54"/>
      <c r="G5" s="50"/>
      <c r="H5" s="50"/>
      <c r="I5" s="50"/>
      <c r="J5" s="50"/>
    </row>
    <row r="6" spans="1:10" s="49" customFormat="1" ht="18.75" thickBot="1">
      <c r="A6" s="55"/>
      <c r="B6" s="56" t="s">
        <v>42</v>
      </c>
      <c r="C6" s="57"/>
      <c r="D6" s="233" t="s">
        <v>43</v>
      </c>
      <c r="E6" s="234"/>
      <c r="F6" s="235"/>
      <c r="G6" s="58"/>
      <c r="H6" s="58"/>
      <c r="I6" s="58"/>
      <c r="J6" s="58"/>
    </row>
    <row r="7" spans="1:10" s="64" customFormat="1" ht="15.75" thickBot="1">
      <c r="A7" s="59"/>
      <c r="B7" s="60"/>
      <c r="C7" s="61"/>
      <c r="D7" s="62">
        <v>2013</v>
      </c>
      <c r="E7" s="62">
        <v>2014</v>
      </c>
      <c r="F7" s="62">
        <v>2015</v>
      </c>
      <c r="G7" s="63"/>
      <c r="H7" s="63"/>
      <c r="I7" s="63"/>
      <c r="J7" s="63"/>
    </row>
    <row r="8" spans="1:10" s="64" customFormat="1" ht="15">
      <c r="A8" s="65"/>
      <c r="B8" s="66" t="s">
        <v>44</v>
      </c>
      <c r="C8" s="67" t="s">
        <v>45</v>
      </c>
      <c r="D8" s="68">
        <v>0.051</v>
      </c>
      <c r="E8" s="68">
        <v>0.071</v>
      </c>
      <c r="F8" s="68">
        <f>5.4%</f>
        <v>0.054000000000000006</v>
      </c>
      <c r="G8" s="63"/>
      <c r="H8" s="63"/>
      <c r="I8" s="63"/>
      <c r="J8" s="63"/>
    </row>
    <row r="9" spans="1:10" s="64" customFormat="1" ht="30">
      <c r="A9" s="65"/>
      <c r="B9" s="69" t="s">
        <v>46</v>
      </c>
      <c r="C9" s="70" t="s">
        <v>45</v>
      </c>
      <c r="D9" s="71">
        <v>0.01</v>
      </c>
      <c r="E9" s="71">
        <v>0.025</v>
      </c>
      <c r="F9" s="71">
        <v>0.025</v>
      </c>
      <c r="G9" s="63"/>
      <c r="H9" s="63"/>
      <c r="I9" s="63"/>
      <c r="J9" s="63"/>
    </row>
    <row r="10" spans="1:10" s="64" customFormat="1" ht="15">
      <c r="A10" s="65"/>
      <c r="B10" s="69" t="s">
        <v>47</v>
      </c>
      <c r="C10" s="70" t="s">
        <v>48</v>
      </c>
      <c r="D10" s="72">
        <f>'[1]Р 2.3. '!F18</f>
        <v>114.985</v>
      </c>
      <c r="E10" s="72">
        <f>'[1]Р 2.3. '!F19</f>
        <v>186.285</v>
      </c>
      <c r="F10" s="72">
        <f>'[1]Р 2.3. '!F20</f>
        <v>186.285</v>
      </c>
      <c r="G10" s="63"/>
      <c r="H10" s="63"/>
      <c r="I10" s="63"/>
      <c r="J10" s="63"/>
    </row>
    <row r="11" spans="1:10" s="64" customFormat="1" ht="15">
      <c r="A11" s="65"/>
      <c r="B11" s="69" t="s">
        <v>49</v>
      </c>
      <c r="C11" s="70" t="s">
        <v>45</v>
      </c>
      <c r="D11" s="73">
        <f>'[1]Р 2.3. '!G18</f>
        <v>0</v>
      </c>
      <c r="E11" s="73">
        <f>'[1]Р 2.3. '!G19</f>
        <v>0.6200808801147976</v>
      </c>
      <c r="F11" s="73">
        <f>'[1]Р 2.3. '!G20</f>
        <v>0</v>
      </c>
      <c r="G11" s="63"/>
      <c r="H11" s="63"/>
      <c r="I11" s="63"/>
      <c r="J11" s="63"/>
    </row>
    <row r="12" spans="1:10" s="64" customFormat="1" ht="45">
      <c r="A12" s="65"/>
      <c r="B12" s="69" t="s">
        <v>50</v>
      </c>
      <c r="C12" s="70" t="s">
        <v>45</v>
      </c>
      <c r="D12" s="71">
        <v>0.75</v>
      </c>
      <c r="E12" s="71">
        <v>0.75</v>
      </c>
      <c r="F12" s="71">
        <v>0.75</v>
      </c>
      <c r="G12" s="63"/>
      <c r="H12" s="63"/>
      <c r="I12" s="63"/>
      <c r="J12" s="63"/>
    </row>
    <row r="13" spans="1:10" s="64" customFormat="1" ht="33.75" customHeight="1">
      <c r="A13" s="65"/>
      <c r="B13" s="69" t="s">
        <v>51</v>
      </c>
      <c r="C13" s="70"/>
      <c r="D13" s="74">
        <v>0.65</v>
      </c>
      <c r="E13" s="75">
        <v>1</v>
      </c>
      <c r="F13" s="75">
        <v>1</v>
      </c>
      <c r="G13" s="63"/>
      <c r="H13" s="63"/>
      <c r="I13" s="63"/>
      <c r="J13" s="63"/>
    </row>
    <row r="14" spans="1:10" s="64" customFormat="1" ht="85.5" customHeight="1" thickBot="1">
      <c r="A14" s="65"/>
      <c r="B14" s="69" t="s">
        <v>52</v>
      </c>
      <c r="C14" s="70" t="s">
        <v>45</v>
      </c>
      <c r="D14" s="71">
        <v>0.02</v>
      </c>
      <c r="E14" s="71">
        <v>0.02</v>
      </c>
      <c r="F14" s="71">
        <v>0.02</v>
      </c>
      <c r="G14" s="63"/>
      <c r="H14" s="63"/>
      <c r="I14" s="63"/>
      <c r="J14" s="63"/>
    </row>
    <row r="15" spans="1:10" s="64" customFormat="1" ht="39.75" customHeight="1" thickBot="1">
      <c r="A15" s="65"/>
      <c r="B15" s="76" t="s">
        <v>53</v>
      </c>
      <c r="C15" s="77"/>
      <c r="D15" s="78"/>
      <c r="E15" s="79">
        <f>(1+E8)*(1-E9)*(1+E11*E12)</f>
        <v>1.5298529677784056</v>
      </c>
      <c r="F15" s="79">
        <f>(1+F8)*(1-F9)*(1+F11*F12)</f>
        <v>1.02765</v>
      </c>
      <c r="G15" s="63"/>
      <c r="H15" s="63"/>
      <c r="I15" s="63"/>
      <c r="J15" s="63"/>
    </row>
    <row r="16" spans="1:10" s="83" customFormat="1" ht="15.75" thickBot="1">
      <c r="A16" s="58"/>
      <c r="B16" s="80"/>
      <c r="C16" s="81"/>
      <c r="D16" s="82"/>
      <c r="E16" s="82"/>
      <c r="F16" s="82"/>
      <c r="G16" s="50"/>
      <c r="H16" s="50"/>
      <c r="I16" s="50"/>
      <c r="J16" s="50"/>
    </row>
    <row r="17" spans="1:10" ht="18.75" thickBot="1">
      <c r="A17" s="84" t="s">
        <v>54</v>
      </c>
      <c r="B17" s="85"/>
      <c r="C17" s="85"/>
      <c r="D17" s="85"/>
      <c r="E17" s="85"/>
      <c r="F17" s="86"/>
      <c r="G17" s="50"/>
      <c r="H17" s="50"/>
      <c r="I17" s="50"/>
      <c r="J17" s="50"/>
    </row>
    <row r="18" spans="1:10" s="64" customFormat="1" ht="49.5" customHeight="1" thickBot="1">
      <c r="A18" s="87" t="s">
        <v>17</v>
      </c>
      <c r="B18" s="88" t="s">
        <v>55</v>
      </c>
      <c r="C18" s="89" t="s">
        <v>56</v>
      </c>
      <c r="D18" s="90">
        <v>2013</v>
      </c>
      <c r="E18" s="91">
        <v>2014</v>
      </c>
      <c r="F18" s="90">
        <v>2015</v>
      </c>
      <c r="G18" s="63"/>
      <c r="H18" s="63"/>
      <c r="I18" s="63"/>
      <c r="J18" s="63"/>
    </row>
    <row r="19" spans="1:10" s="64" customFormat="1" ht="30" customHeight="1">
      <c r="A19" s="92" t="s">
        <v>57</v>
      </c>
      <c r="B19" s="93" t="s">
        <v>58</v>
      </c>
      <c r="C19" s="94" t="s">
        <v>35</v>
      </c>
      <c r="D19" s="95">
        <f>D20+D21</f>
        <v>123.9</v>
      </c>
      <c r="E19" s="96">
        <f>E20+E21</f>
        <v>189.54878270774446</v>
      </c>
      <c r="F19" s="97">
        <f>F20+F21</f>
        <v>194.7898065496136</v>
      </c>
      <c r="G19" s="63"/>
      <c r="H19" s="63"/>
      <c r="I19" s="63"/>
      <c r="J19" s="63"/>
    </row>
    <row r="20" spans="1:10" s="64" customFormat="1" ht="30">
      <c r="A20" s="98" t="s">
        <v>59</v>
      </c>
      <c r="B20" s="99" t="s">
        <v>60</v>
      </c>
      <c r="C20" s="100" t="s">
        <v>35</v>
      </c>
      <c r="D20" s="101">
        <f>'[1]15'!C7+'[1]15'!C8</f>
        <v>0</v>
      </c>
      <c r="E20" s="102">
        <f aca="true" t="shared" si="0" ref="E20:F35">D20*E$15</f>
        <v>0</v>
      </c>
      <c r="F20" s="103">
        <f t="shared" si="0"/>
        <v>0</v>
      </c>
      <c r="G20" s="63"/>
      <c r="H20" s="63"/>
      <c r="I20" s="63"/>
      <c r="J20" s="63"/>
    </row>
    <row r="21" spans="1:10" s="64" customFormat="1" ht="24" customHeight="1">
      <c r="A21" s="98" t="s">
        <v>61</v>
      </c>
      <c r="B21" s="99" t="s">
        <v>62</v>
      </c>
      <c r="C21" s="100" t="s">
        <v>35</v>
      </c>
      <c r="D21" s="101">
        <f>'[1]15'!C9</f>
        <v>123.9</v>
      </c>
      <c r="E21" s="102">
        <f t="shared" si="0"/>
        <v>189.54878270774446</v>
      </c>
      <c r="F21" s="103">
        <f t="shared" si="0"/>
        <v>194.7898065496136</v>
      </c>
      <c r="G21" s="63"/>
      <c r="H21" s="63"/>
      <c r="I21" s="63"/>
      <c r="J21" s="63"/>
    </row>
    <row r="22" spans="1:10" s="64" customFormat="1" ht="18.75" customHeight="1">
      <c r="A22" s="98" t="s">
        <v>63</v>
      </c>
      <c r="B22" s="99" t="s">
        <v>64</v>
      </c>
      <c r="C22" s="100" t="s">
        <v>35</v>
      </c>
      <c r="D22" s="104">
        <f>'[1]15'!C15</f>
        <v>6155</v>
      </c>
      <c r="E22" s="102">
        <f t="shared" si="0"/>
        <v>9416.245016676086</v>
      </c>
      <c r="F22" s="103">
        <f t="shared" si="0"/>
        <v>9676.60419138718</v>
      </c>
      <c r="G22" s="63"/>
      <c r="H22" s="63"/>
      <c r="I22" s="63"/>
      <c r="J22" s="63"/>
    </row>
    <row r="23" spans="1:10" s="64" customFormat="1" ht="15">
      <c r="A23" s="98" t="s">
        <v>65</v>
      </c>
      <c r="B23" s="99" t="s">
        <v>66</v>
      </c>
      <c r="C23" s="100" t="s">
        <v>35</v>
      </c>
      <c r="D23" s="104">
        <f>D24+D25+D32+D33+D34+D35+D36</f>
        <v>4386.74</v>
      </c>
      <c r="E23" s="102">
        <f t="shared" si="0"/>
        <v>6711.067207872243</v>
      </c>
      <c r="F23" s="103">
        <f t="shared" si="0"/>
        <v>6896.62821616991</v>
      </c>
      <c r="G23" s="63"/>
      <c r="H23" s="63"/>
      <c r="I23" s="63"/>
      <c r="J23" s="63"/>
    </row>
    <row r="24" spans="1:10" s="64" customFormat="1" ht="15">
      <c r="A24" s="98" t="s">
        <v>67</v>
      </c>
      <c r="B24" s="99" t="s">
        <v>68</v>
      </c>
      <c r="C24" s="100" t="s">
        <v>35</v>
      </c>
      <c r="D24" s="105"/>
      <c r="E24" s="102">
        <f t="shared" si="0"/>
        <v>0</v>
      </c>
      <c r="F24" s="103">
        <f t="shared" si="0"/>
        <v>0</v>
      </c>
      <c r="G24" s="63"/>
      <c r="H24" s="63"/>
      <c r="I24" s="63"/>
      <c r="J24" s="63"/>
    </row>
    <row r="25" spans="1:10" s="64" customFormat="1" ht="15">
      <c r="A25" s="98" t="s">
        <v>69</v>
      </c>
      <c r="B25" s="99" t="s">
        <v>70</v>
      </c>
      <c r="C25" s="100" t="s">
        <v>35</v>
      </c>
      <c r="D25" s="105">
        <f>D26+D27+D28+D29+D30+D31</f>
        <v>3093.2400000000002</v>
      </c>
      <c r="E25" s="102">
        <f t="shared" si="0"/>
        <v>4732.202394050876</v>
      </c>
      <c r="F25" s="103">
        <f t="shared" si="0"/>
        <v>4863.047790246383</v>
      </c>
      <c r="G25" s="63"/>
      <c r="H25" s="63"/>
      <c r="I25" s="63"/>
      <c r="J25" s="63"/>
    </row>
    <row r="26" spans="1:10" s="64" customFormat="1" ht="15">
      <c r="A26" s="98" t="s">
        <v>71</v>
      </c>
      <c r="B26" s="106" t="s">
        <v>72</v>
      </c>
      <c r="C26" s="107" t="s">
        <v>35</v>
      </c>
      <c r="D26" s="105">
        <f>'[1]15'!C30</f>
        <v>150.7</v>
      </c>
      <c r="E26" s="102">
        <f t="shared" si="0"/>
        <v>230.5488422442057</v>
      </c>
      <c r="F26" s="103">
        <f t="shared" si="0"/>
        <v>236.92351773225798</v>
      </c>
      <c r="G26" s="63"/>
      <c r="H26" s="63"/>
      <c r="I26" s="63"/>
      <c r="J26" s="63"/>
    </row>
    <row r="27" spans="1:10" s="64" customFormat="1" ht="15">
      <c r="A27" s="98" t="s">
        <v>73</v>
      </c>
      <c r="B27" s="106" t="s">
        <v>74</v>
      </c>
      <c r="C27" s="107" t="s">
        <v>35</v>
      </c>
      <c r="D27" s="105">
        <f>'[1]15'!C31</f>
        <v>0</v>
      </c>
      <c r="E27" s="102">
        <f t="shared" si="0"/>
        <v>0</v>
      </c>
      <c r="F27" s="103">
        <f t="shared" si="0"/>
        <v>0</v>
      </c>
      <c r="G27" s="63"/>
      <c r="H27" s="63"/>
      <c r="I27" s="63"/>
      <c r="J27" s="63"/>
    </row>
    <row r="28" spans="1:10" s="64" customFormat="1" ht="15">
      <c r="A28" s="98" t="s">
        <v>75</v>
      </c>
      <c r="B28" s="106" t="s">
        <v>76</v>
      </c>
      <c r="C28" s="107" t="s">
        <v>35</v>
      </c>
      <c r="D28" s="105">
        <f>'[1]15'!C32</f>
        <v>0</v>
      </c>
      <c r="E28" s="102">
        <f t="shared" si="0"/>
        <v>0</v>
      </c>
      <c r="F28" s="103">
        <f t="shared" si="0"/>
        <v>0</v>
      </c>
      <c r="G28" s="63"/>
      <c r="H28" s="63"/>
      <c r="I28" s="63"/>
      <c r="J28" s="63"/>
    </row>
    <row r="29" spans="1:10" s="64" customFormat="1" ht="30">
      <c r="A29" s="98" t="s">
        <v>77</v>
      </c>
      <c r="B29" s="106" t="s">
        <v>78</v>
      </c>
      <c r="C29" s="107" t="s">
        <v>35</v>
      </c>
      <c r="D29" s="105">
        <f>'[1]15'!C33</f>
        <v>0</v>
      </c>
      <c r="E29" s="102">
        <f t="shared" si="0"/>
        <v>0</v>
      </c>
      <c r="F29" s="103">
        <f t="shared" si="0"/>
        <v>0</v>
      </c>
      <c r="G29" s="63"/>
      <c r="H29" s="63"/>
      <c r="I29" s="63"/>
      <c r="J29" s="63"/>
    </row>
    <row r="30" spans="1:10" s="64" customFormat="1" ht="15">
      <c r="A30" s="98" t="s">
        <v>79</v>
      </c>
      <c r="B30" s="106" t="s">
        <v>80</v>
      </c>
      <c r="C30" s="107" t="s">
        <v>35</v>
      </c>
      <c r="D30" s="105">
        <f>'[2]15'!C34</f>
        <v>0</v>
      </c>
      <c r="E30" s="102">
        <f t="shared" si="0"/>
        <v>0</v>
      </c>
      <c r="F30" s="103">
        <f t="shared" si="0"/>
        <v>0</v>
      </c>
      <c r="G30" s="63"/>
      <c r="H30" s="63"/>
      <c r="I30" s="63"/>
      <c r="J30" s="63"/>
    </row>
    <row r="31" spans="1:10" s="64" customFormat="1" ht="15">
      <c r="A31" s="98" t="s">
        <v>81</v>
      </c>
      <c r="B31" s="108" t="s">
        <v>82</v>
      </c>
      <c r="C31" s="107" t="s">
        <v>35</v>
      </c>
      <c r="D31" s="105">
        <f>'[1]15'!C20+'[1]15'!C26+'[1]15'!C41+'[1]15'!C29</f>
        <v>2942.5400000000004</v>
      </c>
      <c r="E31" s="102">
        <f t="shared" si="0"/>
        <v>4501.65355180667</v>
      </c>
      <c r="F31" s="103">
        <f t="shared" si="0"/>
        <v>4626.124272514125</v>
      </c>
      <c r="G31" s="63"/>
      <c r="H31" s="63"/>
      <c r="I31" s="63"/>
      <c r="J31" s="63"/>
    </row>
    <row r="32" spans="1:10" s="64" customFormat="1" ht="30">
      <c r="A32" s="98" t="s">
        <v>83</v>
      </c>
      <c r="B32" s="99" t="s">
        <v>84</v>
      </c>
      <c r="C32" s="100" t="s">
        <v>35</v>
      </c>
      <c r="D32" s="105">
        <f>'[1]15'!C36</f>
        <v>36.5</v>
      </c>
      <c r="E32" s="102">
        <f t="shared" si="0"/>
        <v>55.839633323911805</v>
      </c>
      <c r="F32" s="103">
        <f t="shared" si="0"/>
        <v>57.38359918531796</v>
      </c>
      <c r="G32" s="63"/>
      <c r="H32" s="63"/>
      <c r="I32" s="63"/>
      <c r="J32" s="63"/>
    </row>
    <row r="33" spans="1:10" s="64" customFormat="1" ht="35.25" customHeight="1">
      <c r="A33" s="98" t="s">
        <v>85</v>
      </c>
      <c r="B33" s="99" t="s">
        <v>86</v>
      </c>
      <c r="C33" s="100" t="s">
        <v>35</v>
      </c>
      <c r="D33" s="105">
        <f>'[1]15'!C37</f>
        <v>6.7</v>
      </c>
      <c r="E33" s="102">
        <f t="shared" si="0"/>
        <v>10.250014884115318</v>
      </c>
      <c r="F33" s="103">
        <f t="shared" si="0"/>
        <v>10.533427795661106</v>
      </c>
      <c r="G33" s="63"/>
      <c r="H33" s="63"/>
      <c r="I33" s="63"/>
      <c r="J33" s="63"/>
    </row>
    <row r="34" spans="1:10" s="64" customFormat="1" ht="25.5" customHeight="1">
      <c r="A34" s="98" t="s">
        <v>87</v>
      </c>
      <c r="B34" s="99" t="s">
        <v>88</v>
      </c>
      <c r="C34" s="100" t="s">
        <v>35</v>
      </c>
      <c r="D34" s="105">
        <f>'[1]15'!C35</f>
        <v>20.9</v>
      </c>
      <c r="E34" s="102">
        <f t="shared" si="0"/>
        <v>31.973927026568674</v>
      </c>
      <c r="F34" s="103">
        <f t="shared" si="0"/>
        <v>32.858006108853296</v>
      </c>
      <c r="G34" s="63"/>
      <c r="H34" s="63"/>
      <c r="I34" s="63"/>
      <c r="J34" s="63"/>
    </row>
    <row r="35" spans="1:10" s="64" customFormat="1" ht="21.75" customHeight="1">
      <c r="A35" s="98" t="s">
        <v>89</v>
      </c>
      <c r="B35" s="99" t="s">
        <v>90</v>
      </c>
      <c r="C35" s="100" t="s">
        <v>35</v>
      </c>
      <c r="D35" s="105">
        <f>'[1]15'!C40</f>
        <v>212.6</v>
      </c>
      <c r="E35" s="102">
        <f t="shared" si="0"/>
        <v>325.246740949689</v>
      </c>
      <c r="F35" s="103">
        <f t="shared" si="0"/>
        <v>334.2398133369479</v>
      </c>
      <c r="G35" s="63"/>
      <c r="H35" s="63"/>
      <c r="I35" s="63"/>
      <c r="J35" s="63"/>
    </row>
    <row r="36" spans="1:10" s="64" customFormat="1" ht="25.5" customHeight="1">
      <c r="A36" s="98" t="s">
        <v>91</v>
      </c>
      <c r="B36" s="99" t="s">
        <v>92</v>
      </c>
      <c r="C36" s="100" t="s">
        <v>35</v>
      </c>
      <c r="D36" s="105">
        <f>D37+D38+D39</f>
        <v>1016.8</v>
      </c>
      <c r="E36" s="102">
        <f aca="true" t="shared" si="1" ref="E36:F40">D36*E$15</f>
        <v>1555.5544976370827</v>
      </c>
      <c r="F36" s="103">
        <f t="shared" si="1"/>
        <v>1598.565579496748</v>
      </c>
      <c r="G36" s="63"/>
      <c r="H36" s="63"/>
      <c r="I36" s="63"/>
      <c r="J36" s="63"/>
    </row>
    <row r="37" spans="1:10" s="64" customFormat="1" ht="30">
      <c r="A37" s="98" t="s">
        <v>93</v>
      </c>
      <c r="B37" s="109" t="s">
        <v>94</v>
      </c>
      <c r="C37" s="100" t="s">
        <v>35</v>
      </c>
      <c r="D37" s="105">
        <f>'[1]21'!C9+'[1]21'!C8</f>
        <v>0</v>
      </c>
      <c r="E37" s="102">
        <f t="shared" si="1"/>
        <v>0</v>
      </c>
      <c r="F37" s="103">
        <f t="shared" si="1"/>
        <v>0</v>
      </c>
      <c r="G37" s="63"/>
      <c r="H37" s="63"/>
      <c r="I37" s="63"/>
      <c r="J37" s="63"/>
    </row>
    <row r="38" spans="1:10" s="64" customFormat="1" ht="15">
      <c r="A38" s="98" t="s">
        <v>95</v>
      </c>
      <c r="B38" s="109" t="s">
        <v>96</v>
      </c>
      <c r="C38" s="100" t="s">
        <v>35</v>
      </c>
      <c r="D38" s="105">
        <f>'[1]21'!C10</f>
        <v>0</v>
      </c>
      <c r="E38" s="102">
        <f t="shared" si="1"/>
        <v>0</v>
      </c>
      <c r="F38" s="103">
        <f t="shared" si="1"/>
        <v>0</v>
      </c>
      <c r="G38" s="63"/>
      <c r="H38" s="63"/>
      <c r="I38" s="63"/>
      <c r="J38" s="63"/>
    </row>
    <row r="39" spans="1:10" s="64" customFormat="1" ht="15">
      <c r="A39" s="98" t="s">
        <v>97</v>
      </c>
      <c r="B39" s="109" t="s">
        <v>98</v>
      </c>
      <c r="C39" s="100" t="s">
        <v>35</v>
      </c>
      <c r="D39" s="105">
        <f>'[1]21'!C11</f>
        <v>1016.8</v>
      </c>
      <c r="E39" s="102">
        <f t="shared" si="1"/>
        <v>1555.5544976370827</v>
      </c>
      <c r="F39" s="103">
        <f t="shared" si="1"/>
        <v>1598.565579496748</v>
      </c>
      <c r="G39" s="63"/>
      <c r="H39" s="63"/>
      <c r="I39" s="63"/>
      <c r="J39" s="63"/>
    </row>
    <row r="40" spans="1:10" s="64" customFormat="1" ht="30">
      <c r="A40" s="98" t="s">
        <v>99</v>
      </c>
      <c r="B40" s="110" t="s">
        <v>100</v>
      </c>
      <c r="C40" s="111" t="s">
        <v>35</v>
      </c>
      <c r="D40" s="105">
        <f>'[2]21'!C8</f>
        <v>0</v>
      </c>
      <c r="E40" s="102">
        <f t="shared" si="1"/>
        <v>0</v>
      </c>
      <c r="F40" s="103">
        <f t="shared" si="1"/>
        <v>0</v>
      </c>
      <c r="G40" s="63"/>
      <c r="H40" s="63"/>
      <c r="I40" s="63"/>
      <c r="J40" s="63"/>
    </row>
    <row r="41" spans="1:10" s="64" customFormat="1" ht="15.75" thickBot="1">
      <c r="A41" s="112" t="s">
        <v>101</v>
      </c>
      <c r="B41" s="113" t="s">
        <v>102</v>
      </c>
      <c r="C41" s="114" t="s">
        <v>35</v>
      </c>
      <c r="D41" s="115">
        <f>D19+D22+D23</f>
        <v>10665.64</v>
      </c>
      <c r="E41" s="116">
        <f>E19+E22+E23</f>
        <v>16316.861007256073</v>
      </c>
      <c r="F41" s="117">
        <f>F19+F22+F23</f>
        <v>16768.022214106702</v>
      </c>
      <c r="G41" s="63"/>
      <c r="H41" s="63"/>
      <c r="I41" s="63"/>
      <c r="J41" s="63"/>
    </row>
    <row r="42" spans="1:10" s="124" customFormat="1" ht="12.75">
      <c r="A42" s="118"/>
      <c r="B42" s="119"/>
      <c r="C42" s="120"/>
      <c r="D42" s="121"/>
      <c r="E42" s="122"/>
      <c r="F42" s="122"/>
      <c r="G42" s="123"/>
      <c r="H42" s="123"/>
      <c r="I42" s="123"/>
      <c r="J42" s="123"/>
    </row>
    <row r="43" spans="1:10" s="124" customFormat="1" ht="15" thickBot="1">
      <c r="A43" s="125"/>
      <c r="B43" s="126"/>
      <c r="C43" s="127"/>
      <c r="D43" s="128"/>
      <c r="E43" s="128"/>
      <c r="F43" s="128"/>
      <c r="G43" s="123"/>
      <c r="H43" s="123"/>
      <c r="I43" s="123"/>
      <c r="J43" s="123"/>
    </row>
    <row r="44" spans="1:10" ht="18.75" thickBot="1">
      <c r="A44" s="129" t="s">
        <v>103</v>
      </c>
      <c r="B44" s="130"/>
      <c r="C44" s="57"/>
      <c r="D44" s="233" t="s">
        <v>43</v>
      </c>
      <c r="E44" s="234"/>
      <c r="F44" s="235"/>
      <c r="G44" s="50"/>
      <c r="H44" s="50"/>
      <c r="I44" s="50"/>
      <c r="J44" s="50"/>
    </row>
    <row r="45" spans="1:10" s="64" customFormat="1" ht="36.75" customHeight="1" thickBot="1">
      <c r="A45" s="87" t="s">
        <v>17</v>
      </c>
      <c r="B45" s="89" t="s">
        <v>55</v>
      </c>
      <c r="C45" s="131" t="s">
        <v>56</v>
      </c>
      <c r="D45" s="90">
        <v>2013</v>
      </c>
      <c r="E45" s="90">
        <v>2014</v>
      </c>
      <c r="F45" s="90">
        <v>2015</v>
      </c>
      <c r="G45" s="63"/>
      <c r="H45" s="63"/>
      <c r="I45" s="63"/>
      <c r="J45" s="63"/>
    </row>
    <row r="46" spans="1:10" s="64" customFormat="1" ht="15.75" thickBot="1">
      <c r="A46" s="132" t="s">
        <v>11</v>
      </c>
      <c r="B46" s="133" t="s">
        <v>104</v>
      </c>
      <c r="C46" s="134" t="s">
        <v>35</v>
      </c>
      <c r="D46" s="135">
        <f>'[1]15'!C11</f>
        <v>0</v>
      </c>
      <c r="E46" s="135">
        <f>'[1]15'!E11</f>
        <v>0</v>
      </c>
      <c r="F46" s="136">
        <f>'[1]15'!G11</f>
        <v>0</v>
      </c>
      <c r="G46" s="63"/>
      <c r="H46" s="63"/>
      <c r="I46" s="63"/>
      <c r="J46" s="63"/>
    </row>
    <row r="47" spans="1:10" s="64" customFormat="1" ht="15">
      <c r="A47" s="137" t="s">
        <v>13</v>
      </c>
      <c r="B47" s="138" t="s">
        <v>105</v>
      </c>
      <c r="C47" s="139" t="s">
        <v>35</v>
      </c>
      <c r="D47" s="140">
        <f>D48</f>
        <v>0</v>
      </c>
      <c r="E47" s="140">
        <f>E48</f>
        <v>0</v>
      </c>
      <c r="F47" s="141">
        <f>F48</f>
        <v>0</v>
      </c>
      <c r="G47" s="63"/>
      <c r="H47" s="63"/>
      <c r="I47" s="63"/>
      <c r="J47" s="63"/>
    </row>
    <row r="48" spans="1:10" s="64" customFormat="1" ht="15">
      <c r="A48" s="142" t="s">
        <v>106</v>
      </c>
      <c r="B48" s="143" t="s">
        <v>107</v>
      </c>
      <c r="C48" s="139" t="s">
        <v>35</v>
      </c>
      <c r="D48" s="144">
        <f>'[1]15'!C14</f>
        <v>0</v>
      </c>
      <c r="E48" s="144">
        <f>'[1]15'!E14</f>
        <v>0</v>
      </c>
      <c r="F48" s="145">
        <f>'[1]15'!G14</f>
        <v>0</v>
      </c>
      <c r="G48" s="63"/>
      <c r="H48" s="63"/>
      <c r="I48" s="63"/>
      <c r="J48" s="63"/>
    </row>
    <row r="49" spans="1:10" s="64" customFormat="1" ht="15">
      <c r="A49" s="146" t="s">
        <v>108</v>
      </c>
      <c r="B49" s="147" t="s">
        <v>109</v>
      </c>
      <c r="C49" s="139" t="s">
        <v>35</v>
      </c>
      <c r="D49" s="148">
        <f>'[1]15'!C38+'[1]15'!C39</f>
        <v>2.7</v>
      </c>
      <c r="E49" s="148">
        <f>'[1]15'!E38+'[1]15'!E39</f>
        <v>2430</v>
      </c>
      <c r="F49" s="149">
        <f>'[1]15'!G38+'[1]15'!G39</f>
        <v>3600</v>
      </c>
      <c r="G49" s="63"/>
      <c r="H49" s="63"/>
      <c r="I49" s="63"/>
      <c r="J49" s="63"/>
    </row>
    <row r="50" spans="1:10" s="64" customFormat="1" ht="15">
      <c r="A50" s="146" t="s">
        <v>110</v>
      </c>
      <c r="B50" s="147" t="s">
        <v>111</v>
      </c>
      <c r="C50" s="139" t="s">
        <v>35</v>
      </c>
      <c r="D50" s="150">
        <f>D51+D52+D53+D54</f>
        <v>0</v>
      </c>
      <c r="E50" s="150">
        <f>E51+E52+E53+E54</f>
        <v>0</v>
      </c>
      <c r="F50" s="151">
        <f>F51+F52+F53+F54</f>
        <v>0.9</v>
      </c>
      <c r="G50" s="63"/>
      <c r="H50" s="63"/>
      <c r="I50" s="63"/>
      <c r="J50" s="63"/>
    </row>
    <row r="51" spans="1:10" s="64" customFormat="1" ht="15">
      <c r="A51" s="146" t="s">
        <v>112</v>
      </c>
      <c r="B51" s="152" t="s">
        <v>113</v>
      </c>
      <c r="C51" s="139" t="s">
        <v>35</v>
      </c>
      <c r="D51" s="148">
        <f>'[1]15'!C22</f>
        <v>0</v>
      </c>
      <c r="E51" s="148">
        <f>'[1]15'!E22</f>
        <v>0</v>
      </c>
      <c r="F51" s="149">
        <f>'[1]15'!G22</f>
        <v>0</v>
      </c>
      <c r="G51" s="63"/>
      <c r="H51" s="63"/>
      <c r="I51" s="63"/>
      <c r="J51" s="63"/>
    </row>
    <row r="52" spans="1:10" s="64" customFormat="1" ht="15">
      <c r="A52" s="146" t="s">
        <v>114</v>
      </c>
      <c r="B52" s="153" t="s">
        <v>115</v>
      </c>
      <c r="C52" s="139" t="s">
        <v>35</v>
      </c>
      <c r="D52" s="148">
        <f>'[1]15'!C24</f>
        <v>0</v>
      </c>
      <c r="E52" s="148">
        <f>'[1]15'!E24</f>
        <v>0</v>
      </c>
      <c r="F52" s="149">
        <f>'[1]15'!G24</f>
        <v>0</v>
      </c>
      <c r="G52" s="63"/>
      <c r="H52" s="63"/>
      <c r="I52" s="63"/>
      <c r="J52" s="63"/>
    </row>
    <row r="53" spans="1:10" s="64" customFormat="1" ht="15">
      <c r="A53" s="146" t="s">
        <v>116</v>
      </c>
      <c r="B53" s="153" t="s">
        <v>117</v>
      </c>
      <c r="C53" s="139" t="s">
        <v>35</v>
      </c>
      <c r="D53" s="154">
        <f>'[1]15'!C23</f>
        <v>0</v>
      </c>
      <c r="E53" s="154">
        <f>'[1]15'!E23</f>
        <v>0</v>
      </c>
      <c r="F53" s="155">
        <f>'[1]15'!G23</f>
        <v>0</v>
      </c>
      <c r="G53" s="63"/>
      <c r="H53" s="63"/>
      <c r="I53" s="63"/>
      <c r="J53" s="63"/>
    </row>
    <row r="54" spans="1:10" s="64" customFormat="1" ht="15">
      <c r="A54" s="146" t="s">
        <v>118</v>
      </c>
      <c r="B54" s="156" t="s">
        <v>119</v>
      </c>
      <c r="C54" s="139" t="s">
        <v>35</v>
      </c>
      <c r="D54" s="157">
        <f>'[1]15'!C25</f>
        <v>0</v>
      </c>
      <c r="E54" s="157">
        <f>'[1]15'!E25</f>
        <v>0</v>
      </c>
      <c r="F54" s="158">
        <f>'[1]15'!G25</f>
        <v>0.9</v>
      </c>
      <c r="G54" s="63"/>
      <c r="H54" s="63"/>
      <c r="I54" s="63"/>
      <c r="J54" s="63"/>
    </row>
    <row r="55" spans="1:10" s="64" customFormat="1" ht="15">
      <c r="A55" s="146" t="s">
        <v>120</v>
      </c>
      <c r="B55" s="143" t="s">
        <v>121</v>
      </c>
      <c r="C55" s="139" t="s">
        <v>35</v>
      </c>
      <c r="D55" s="157">
        <f>'[1]15'!C16</f>
        <v>1786.1</v>
      </c>
      <c r="E55" s="157">
        <f>'[1]15'!E16</f>
        <v>1495.83</v>
      </c>
      <c r="F55" s="158">
        <f>'[1]15'!G16</f>
        <v>2480.1</v>
      </c>
      <c r="G55" s="63"/>
      <c r="H55" s="63"/>
      <c r="I55" s="63"/>
      <c r="J55" s="63"/>
    </row>
    <row r="56" spans="1:10" s="64" customFormat="1" ht="30">
      <c r="A56" s="146" t="s">
        <v>122</v>
      </c>
      <c r="B56" s="138" t="s">
        <v>123</v>
      </c>
      <c r="C56" s="139" t="s">
        <v>35</v>
      </c>
      <c r="D56" s="148">
        <f>'[1]21'!C7</f>
        <v>0</v>
      </c>
      <c r="E56" s="148">
        <f>'[1]21'!E7</f>
        <v>0</v>
      </c>
      <c r="F56" s="149">
        <f>'[1]21'!G7</f>
        <v>0</v>
      </c>
      <c r="G56" s="63"/>
      <c r="H56" s="63"/>
      <c r="I56" s="63"/>
      <c r="J56" s="63"/>
    </row>
    <row r="57" spans="1:10" s="64" customFormat="1" ht="15">
      <c r="A57" s="146" t="s">
        <v>124</v>
      </c>
      <c r="B57" s="147" t="s">
        <v>125</v>
      </c>
      <c r="C57" s="139"/>
      <c r="D57" s="148">
        <f>'[1]21'!C24</f>
        <v>254.19999999999996</v>
      </c>
      <c r="E57" s="148">
        <f>'[1]21'!E24</f>
        <v>204.56</v>
      </c>
      <c r="F57" s="149">
        <f>'[1]21'!G24</f>
        <v>0</v>
      </c>
      <c r="G57" s="63"/>
      <c r="H57" s="63"/>
      <c r="I57" s="63"/>
      <c r="J57" s="63"/>
    </row>
    <row r="58" spans="1:10" s="64" customFormat="1" ht="19.5" customHeight="1">
      <c r="A58" s="146" t="s">
        <v>126</v>
      </c>
      <c r="B58" s="147" t="s">
        <v>127</v>
      </c>
      <c r="C58" s="139" t="s">
        <v>35</v>
      </c>
      <c r="D58" s="148"/>
      <c r="E58" s="148"/>
      <c r="F58" s="149"/>
      <c r="G58" s="63"/>
      <c r="H58" s="63"/>
      <c r="I58" s="63"/>
      <c r="J58" s="63"/>
    </row>
    <row r="59" spans="1:10" s="64" customFormat="1" ht="47.25" customHeight="1" thickBot="1">
      <c r="A59" s="146" t="s">
        <v>128</v>
      </c>
      <c r="B59" s="159" t="s">
        <v>129</v>
      </c>
      <c r="C59" s="139" t="s">
        <v>35</v>
      </c>
      <c r="D59" s="160"/>
      <c r="E59" s="160"/>
      <c r="F59" s="161"/>
      <c r="G59" s="63"/>
      <c r="H59" s="63"/>
      <c r="I59" s="63"/>
      <c r="J59" s="63"/>
    </row>
    <row r="60" spans="1:10" s="64" customFormat="1" ht="19.5" customHeight="1" thickBot="1">
      <c r="A60" s="162" t="s">
        <v>130</v>
      </c>
      <c r="B60" s="163" t="s">
        <v>131</v>
      </c>
      <c r="C60" s="164" t="s">
        <v>35</v>
      </c>
      <c r="D60" s="165">
        <f>D46+D47+D49+D50+D55+D56+D57+D58+D59</f>
        <v>2043</v>
      </c>
      <c r="E60" s="165">
        <f>E46+E47+E49+E50+E55+E56+E57+E58+E59</f>
        <v>4130.39</v>
      </c>
      <c r="F60" s="166">
        <f>F46+F47+F49+F50+F55+F56+F57+F58+F59</f>
        <v>6081</v>
      </c>
      <c r="G60" s="63"/>
      <c r="H60" s="63"/>
      <c r="I60" s="63"/>
      <c r="J60" s="63"/>
    </row>
    <row r="61" spans="7:10" ht="12.75">
      <c r="G61" s="50"/>
      <c r="H61" s="50"/>
      <c r="I61" s="50"/>
      <c r="J61" s="50"/>
    </row>
    <row r="62" spans="7:10" ht="13.5" thickBot="1">
      <c r="G62" s="50"/>
      <c r="H62" s="50"/>
      <c r="I62" s="50"/>
      <c r="J62" s="50"/>
    </row>
    <row r="63" spans="1:10" ht="18.75" thickBot="1">
      <c r="A63" s="129" t="s">
        <v>132</v>
      </c>
      <c r="B63" s="167"/>
      <c r="C63" s="57"/>
      <c r="D63" s="57"/>
      <c r="E63" s="57"/>
      <c r="F63" s="168"/>
      <c r="G63" s="50"/>
      <c r="H63" s="50"/>
      <c r="I63" s="50"/>
      <c r="J63" s="50"/>
    </row>
    <row r="64" spans="1:10" s="64" customFormat="1" ht="36.75" customHeight="1" thickBot="1">
      <c r="A64" s="169" t="s">
        <v>17</v>
      </c>
      <c r="B64" s="170" t="s">
        <v>55</v>
      </c>
      <c r="C64" s="171" t="s">
        <v>56</v>
      </c>
      <c r="D64" s="90">
        <v>2013</v>
      </c>
      <c r="E64" s="90">
        <v>2014</v>
      </c>
      <c r="F64" s="90">
        <v>2015</v>
      </c>
      <c r="G64" s="63"/>
      <c r="H64" s="63"/>
      <c r="I64" s="63"/>
      <c r="J64" s="63"/>
    </row>
    <row r="65" spans="1:10" s="64" customFormat="1" ht="15">
      <c r="A65" s="172" t="s">
        <v>133</v>
      </c>
      <c r="B65" s="173" t="s">
        <v>134</v>
      </c>
      <c r="C65" s="174" t="s">
        <v>35</v>
      </c>
      <c r="D65" s="102">
        <f>D41</f>
        <v>10665.64</v>
      </c>
      <c r="E65" s="102">
        <f>E41</f>
        <v>16316.861007256073</v>
      </c>
      <c r="F65" s="175">
        <f>F41</f>
        <v>16768.022214106702</v>
      </c>
      <c r="G65" s="63"/>
      <c r="H65" s="63"/>
      <c r="I65" s="63"/>
      <c r="J65" s="63"/>
    </row>
    <row r="66" spans="1:10" s="64" customFormat="1" ht="15">
      <c r="A66" s="172" t="s">
        <v>135</v>
      </c>
      <c r="B66" s="176" t="s">
        <v>136</v>
      </c>
      <c r="C66" s="174" t="s">
        <v>35</v>
      </c>
      <c r="D66" s="102">
        <f>D60</f>
        <v>2043</v>
      </c>
      <c r="E66" s="102">
        <f>E60</f>
        <v>4130.39</v>
      </c>
      <c r="F66" s="175">
        <f>F60</f>
        <v>6081</v>
      </c>
      <c r="G66" s="63"/>
      <c r="H66" s="63"/>
      <c r="I66" s="63"/>
      <c r="J66" s="63"/>
    </row>
    <row r="67" spans="1:10" s="64" customFormat="1" ht="15">
      <c r="A67" s="172" t="s">
        <v>137</v>
      </c>
      <c r="B67" s="176" t="s">
        <v>138</v>
      </c>
      <c r="C67" s="174" t="s">
        <v>35</v>
      </c>
      <c r="D67" s="102">
        <f>'[1]15'!C17</f>
        <v>0</v>
      </c>
      <c r="E67" s="102">
        <f>'[1]15'!E17</f>
        <v>0</v>
      </c>
      <c r="F67" s="175">
        <f>'[1]15'!G17</f>
        <v>0</v>
      </c>
      <c r="G67" s="63"/>
      <c r="H67" s="63"/>
      <c r="I67" s="63"/>
      <c r="J67" s="63"/>
    </row>
    <row r="68" spans="1:10" s="64" customFormat="1" ht="30">
      <c r="A68" s="172" t="s">
        <v>139</v>
      </c>
      <c r="B68" s="176" t="s">
        <v>140</v>
      </c>
      <c r="C68" s="174" t="s">
        <v>35</v>
      </c>
      <c r="D68" s="102">
        <f>D69</f>
        <v>0</v>
      </c>
      <c r="E68" s="102">
        <f>E69+E70</f>
        <v>0</v>
      </c>
      <c r="F68" s="175">
        <f>F70</f>
        <v>0</v>
      </c>
      <c r="G68" s="63"/>
      <c r="H68" s="63"/>
      <c r="I68" s="63"/>
      <c r="J68" s="63"/>
    </row>
    <row r="69" spans="1:10" s="64" customFormat="1" ht="73.5" customHeight="1">
      <c r="A69" s="172" t="s">
        <v>141</v>
      </c>
      <c r="B69" s="177" t="s">
        <v>142</v>
      </c>
      <c r="C69" s="174" t="s">
        <v>35</v>
      </c>
      <c r="D69" s="140"/>
      <c r="E69" s="140"/>
      <c r="F69" s="175"/>
      <c r="G69" s="63"/>
      <c r="H69" s="63"/>
      <c r="I69" s="63"/>
      <c r="J69" s="63"/>
    </row>
    <row r="70" spans="1:10" s="64" customFormat="1" ht="53.25" customHeight="1">
      <c r="A70" s="172" t="s">
        <v>143</v>
      </c>
      <c r="B70" s="177" t="s">
        <v>144</v>
      </c>
      <c r="C70" s="174" t="s">
        <v>35</v>
      </c>
      <c r="D70" s="102"/>
      <c r="E70" s="102"/>
      <c r="F70" s="175"/>
      <c r="G70" s="63"/>
      <c r="H70" s="63"/>
      <c r="I70" s="63"/>
      <c r="J70" s="63"/>
    </row>
    <row r="71" spans="1:10" s="64" customFormat="1" ht="20.25" customHeight="1">
      <c r="A71" s="172" t="s">
        <v>145</v>
      </c>
      <c r="B71" s="178" t="s">
        <v>146</v>
      </c>
      <c r="C71" s="174" t="s">
        <v>35</v>
      </c>
      <c r="D71" s="102"/>
      <c r="E71" s="102"/>
      <c r="F71" s="175"/>
      <c r="G71" s="63"/>
      <c r="H71" s="63"/>
      <c r="I71" s="63"/>
      <c r="J71" s="63"/>
    </row>
    <row r="72" spans="1:10" s="64" customFormat="1" ht="33" customHeight="1">
      <c r="A72" s="172" t="s">
        <v>147</v>
      </c>
      <c r="B72" s="178" t="s">
        <v>148</v>
      </c>
      <c r="C72" s="174" t="s">
        <v>35</v>
      </c>
      <c r="D72" s="102"/>
      <c r="E72" s="102"/>
      <c r="F72" s="175"/>
      <c r="G72" s="63"/>
      <c r="H72" s="63"/>
      <c r="I72" s="63"/>
      <c r="J72" s="63"/>
    </row>
    <row r="73" spans="1:10" s="64" customFormat="1" ht="47.25" customHeight="1">
      <c r="A73" s="172" t="s">
        <v>149</v>
      </c>
      <c r="B73" s="178" t="s">
        <v>150</v>
      </c>
      <c r="C73" s="174" t="s">
        <v>35</v>
      </c>
      <c r="D73" s="102"/>
      <c r="E73" s="102"/>
      <c r="F73" s="175"/>
      <c r="G73" s="63"/>
      <c r="H73" s="63"/>
      <c r="I73" s="63"/>
      <c r="J73" s="63"/>
    </row>
    <row r="74" spans="1:10" s="64" customFormat="1" ht="30">
      <c r="A74" s="179" t="s">
        <v>151</v>
      </c>
      <c r="B74" s="180" t="s">
        <v>152</v>
      </c>
      <c r="C74" s="181" t="s">
        <v>35</v>
      </c>
      <c r="D74" s="102"/>
      <c r="E74" s="182"/>
      <c r="F74" s="183"/>
      <c r="G74" s="63"/>
      <c r="H74" s="63"/>
      <c r="I74" s="63"/>
      <c r="J74" s="63"/>
    </row>
    <row r="75" spans="1:10" s="64" customFormat="1" ht="45.75" thickBot="1">
      <c r="A75" s="172" t="s">
        <v>153</v>
      </c>
      <c r="B75" s="176" t="s">
        <v>154</v>
      </c>
      <c r="C75" s="181" t="s">
        <v>35</v>
      </c>
      <c r="D75" s="102"/>
      <c r="E75" s="182"/>
      <c r="F75" s="183"/>
      <c r="G75" s="63"/>
      <c r="H75" s="63"/>
      <c r="I75" s="63"/>
      <c r="J75" s="63"/>
    </row>
    <row r="76" spans="1:10" ht="21" customHeight="1" thickBot="1">
      <c r="A76" s="184" t="s">
        <v>155</v>
      </c>
      <c r="B76" s="185" t="s">
        <v>156</v>
      </c>
      <c r="C76" s="186" t="s">
        <v>35</v>
      </c>
      <c r="D76" s="187">
        <f>D65+D66+D68+D67</f>
        <v>12708.64</v>
      </c>
      <c r="E76" s="187">
        <f>E65+E66+E68</f>
        <v>20447.251007256073</v>
      </c>
      <c r="F76" s="188">
        <f>F65+F66+F68</f>
        <v>22849.022214106702</v>
      </c>
      <c r="G76" s="50"/>
      <c r="H76" s="50"/>
      <c r="I76" s="50"/>
      <c r="J76" s="50"/>
    </row>
    <row r="77" spans="1:10" ht="50.25" customHeight="1" thickBot="1">
      <c r="A77" s="189" t="s">
        <v>157</v>
      </c>
      <c r="B77" s="190" t="s">
        <v>158</v>
      </c>
      <c r="C77" s="191" t="s">
        <v>45</v>
      </c>
      <c r="D77" s="192">
        <f>IF(D76=0,0,D56/(D76-D56/0.8-D46-D49))</f>
        <v>0</v>
      </c>
      <c r="E77" s="193">
        <f>IF(E76=0,0,E46/(E76-E46/0.8-E51))</f>
        <v>0</v>
      </c>
      <c r="F77" s="194">
        <f>IF(F76=0,0,F46/(F76-F46/0.8-F51))</f>
        <v>0</v>
      </c>
      <c r="G77" s="50"/>
      <c r="H77" s="50"/>
      <c r="I77" s="50"/>
      <c r="J77" s="50"/>
    </row>
    <row r="78" spans="1:10" s="64" customFormat="1" ht="25.5" customHeight="1" hidden="1">
      <c r="A78" s="195" t="s">
        <v>157</v>
      </c>
      <c r="B78" s="196" t="s">
        <v>159</v>
      </c>
      <c r="C78" s="197"/>
      <c r="D78" s="198" t="e">
        <f>D79+D80+D81+D82</f>
        <v>#REF!</v>
      </c>
      <c r="E78" s="198">
        <f>E79+E80+E81+E82</f>
        <v>0</v>
      </c>
      <c r="F78" s="199" t="e">
        <f>F79+F80+F81+F82</f>
        <v>#REF!</v>
      </c>
      <c r="G78" s="63"/>
      <c r="H78" s="63"/>
      <c r="I78" s="63"/>
      <c r="J78" s="63"/>
    </row>
    <row r="79" spans="1:10" s="64" customFormat="1" ht="26.25" customHeight="1" hidden="1">
      <c r="A79" s="172"/>
      <c r="B79" s="200" t="s">
        <v>160</v>
      </c>
      <c r="C79" s="201" t="s">
        <v>35</v>
      </c>
      <c r="D79" s="202" t="e">
        <f>#REF!+#REF!</f>
        <v>#REF!</v>
      </c>
      <c r="E79" s="202">
        <f>IF('[2]2.3'!F20=0,0,(E76-#REF!/0.8-#REF!/0.8-#REF!/0.8-#REF!/0.8-#REF!-#REF!-#REF!-E47-#REF!-#REF!-#REF!-#REF!)/'[2]2.3'!F20*'[2]2.3'!B20+#REF!/0.8+#REF!+#REF!)</f>
        <v>0</v>
      </c>
      <c r="F79" s="202" t="e">
        <f>IF('[2]2.3'!#REF!=0,0,(F76-#REF!/0.8-#REF!/0.8-#REF!/0.8-#REF!/0.8-#REF!-#REF!-#REF!-F47-#REF!-#REF!-#REF!-#REF!)/'[2]2.3'!#REF!*'[2]2.3'!#REF!+#REF!/0.8+#REF!+#REF!)</f>
        <v>#REF!</v>
      </c>
      <c r="G79" s="63"/>
      <c r="H79" s="63"/>
      <c r="I79" s="63"/>
      <c r="J79" s="63"/>
    </row>
    <row r="80" spans="1:10" s="64" customFormat="1" ht="26.25" customHeight="1" hidden="1">
      <c r="A80" s="172"/>
      <c r="B80" s="200" t="s">
        <v>161</v>
      </c>
      <c r="C80" s="201" t="s">
        <v>35</v>
      </c>
      <c r="D80" s="202" t="e">
        <f>#REF!+#REF!</f>
        <v>#REF!</v>
      </c>
      <c r="E80" s="202">
        <f>IF('[2]2.3'!$F20=0,0,(E76-#REF!/0.8-#REF!/0.8-#REF!/0.8-#REF!/0.8-#REF!-#REF!-#REF!-E47-#REF!-#REF!-#REF!-#REF!)/'[2]2.3'!$F20*'[2]2.3'!$C20+#REF!/0.8+#REF!+#REF!)</f>
        <v>0</v>
      </c>
      <c r="F80" s="202" t="e">
        <f>IF('[2]2.3'!#REF!=0,0,(F76-#REF!/0.8-#REF!/0.8-#REF!/0.8-#REF!/0.8-#REF!-#REF!-#REF!-E47-#REF!-#REF!-#REF!-#REF!)/'[2]2.3'!#REF!*'[2]2.3'!#REF!+#REF!/0.8+#REF!+#REF!)</f>
        <v>#REF!</v>
      </c>
      <c r="G80" s="63"/>
      <c r="H80" s="63"/>
      <c r="I80" s="63"/>
      <c r="J80" s="63"/>
    </row>
    <row r="81" spans="1:10" s="64" customFormat="1" ht="26.25" customHeight="1" hidden="1">
      <c r="A81" s="172"/>
      <c r="B81" s="200" t="s">
        <v>162</v>
      </c>
      <c r="C81" s="201" t="s">
        <v>35</v>
      </c>
      <c r="D81" s="202" t="e">
        <f>#REF!+#REF!</f>
        <v>#REF!</v>
      </c>
      <c r="E81" s="202">
        <f>IF('[2]2.3'!$F20=0,0,(E76-#REF!/0.8-#REF!/0.8-#REF!/0.8-#REF!/0.8-#REF!-#REF!-#REF!-E47-#REF!-#REF!-#REF!-#REF!)/'[2]2.3'!$F20*'[2]2.3'!$D20+#REF!/0.8+#REF!+#REF!)</f>
        <v>0</v>
      </c>
      <c r="F81" s="202" t="e">
        <f>IF('[2]2.3'!#REF!=0,0,(F76-#REF!/0.8-#REF!/0.8-#REF!/0.8-#REF!/0.8-#REF!-#REF!-#REF!-E47-#REF!-#REF!-#REF!-#REF!)/'[2]2.3'!#REF!*'[2]2.3'!#REF!+#REF!/0.8+#REF!+#REF!)</f>
        <v>#REF!</v>
      </c>
      <c r="G81" s="63"/>
      <c r="H81" s="63"/>
      <c r="I81" s="63"/>
      <c r="J81" s="63"/>
    </row>
    <row r="82" spans="1:10" s="64" customFormat="1" ht="26.25" customHeight="1" hidden="1">
      <c r="A82" s="203"/>
      <c r="B82" s="204" t="s">
        <v>163</v>
      </c>
      <c r="C82" s="205" t="s">
        <v>35</v>
      </c>
      <c r="D82" s="206" t="e">
        <f>#REF!+#REF!</f>
        <v>#REF!</v>
      </c>
      <c r="E82" s="202">
        <f>IF('[2]2.3'!$F20=0,0,(E76-#REF!/0.8-#REF!/0.8-#REF!/0.8-#REF!/0.8-#REF!-#REF!-#REF!-E47-#REF!-#REF!-#REF!-#REF!)/'[2]2.3'!$F20*'[2]2.3'!$E20+#REF!/0.8+E47+#REF!)</f>
        <v>0</v>
      </c>
      <c r="F82" s="202" t="e">
        <f>IF('[2]2.3'!#REF!=0,0,(F76-#REF!/0.8-#REF!/0.8-#REF!/0.8-#REF!/0.8-#REF!-#REF!-#REF!-F47-#REF!-#REF!-#REF!-#REF!)/'[2]2.3'!#REF!*'[2]2.3'!#REF!+#REF!/0.8+F47+#REF!)</f>
        <v>#REF!</v>
      </c>
      <c r="G82" s="63"/>
      <c r="H82" s="63"/>
      <c r="I82" s="63"/>
      <c r="J82" s="63"/>
    </row>
    <row r="83" spans="7:10" ht="12.75" hidden="1">
      <c r="G83" s="50"/>
      <c r="H83" s="50"/>
      <c r="I83" s="50"/>
      <c r="J83" s="50"/>
    </row>
    <row r="84" spans="2:10" ht="12.75" hidden="1">
      <c r="B84" s="207" t="s">
        <v>164</v>
      </c>
      <c r="C84" s="208"/>
      <c r="D84" s="209" t="e">
        <f>#REF!</f>
        <v>#REF!</v>
      </c>
      <c r="E84" s="209">
        <f>IF(E78=0,0,E89/E78)</f>
        <v>0</v>
      </c>
      <c r="F84" s="210" t="e">
        <f>IF(F78=0,0,F89/F78)</f>
        <v>#REF!</v>
      </c>
      <c r="G84" s="50"/>
      <c r="H84" s="50"/>
      <c r="I84" s="50"/>
      <c r="J84" s="50"/>
    </row>
    <row r="85" spans="2:10" ht="15" hidden="1">
      <c r="B85" s="211" t="s">
        <v>160</v>
      </c>
      <c r="C85" s="212"/>
      <c r="D85" s="213" t="e">
        <f>#REF!+#REF!</f>
        <v>#REF!</v>
      </c>
      <c r="E85" s="213">
        <f>IF('[2]4'!AH21=0,0,E79*'[2]4'!#REF!)</f>
        <v>0</v>
      </c>
      <c r="F85" s="214" t="e">
        <f>IF('[2]4'!#REF!=0,0,F79*'[2]4'!#REF!)</f>
        <v>#REF!</v>
      </c>
      <c r="G85" s="50"/>
      <c r="H85" s="50"/>
      <c r="I85" s="50"/>
      <c r="J85" s="50"/>
    </row>
    <row r="86" spans="2:10" ht="15" hidden="1">
      <c r="B86" s="211" t="s">
        <v>161</v>
      </c>
      <c r="C86" s="212"/>
      <c r="D86" s="213" t="e">
        <f>#REF!+#REF!</f>
        <v>#REF!</v>
      </c>
      <c r="E86" s="213">
        <f>IF('[2]4'!AI21=0,0,E80*'[2]4'!#REF!)</f>
        <v>0</v>
      </c>
      <c r="F86" s="214" t="e">
        <f>IF('[2]4'!#REF!=0,0,F80*'[2]4'!#REF!)</f>
        <v>#REF!</v>
      </c>
      <c r="G86" s="50"/>
      <c r="H86" s="50"/>
      <c r="I86" s="50"/>
      <c r="J86" s="50"/>
    </row>
    <row r="87" spans="2:10" ht="15" hidden="1">
      <c r="B87" s="211" t="s">
        <v>162</v>
      </c>
      <c r="C87" s="212"/>
      <c r="D87" s="213" t="e">
        <f>#REF!+#REF!</f>
        <v>#REF!</v>
      </c>
      <c r="E87" s="213">
        <f>IF('[2]4'!AJ21=0,0,E81*'[2]4'!#REF!)</f>
        <v>0</v>
      </c>
      <c r="F87" s="214" t="e">
        <f>IF('[2]4'!#REF!=0,0,F81*'[2]4'!#REF!)</f>
        <v>#REF!</v>
      </c>
      <c r="G87" s="50"/>
      <c r="H87" s="50"/>
      <c r="I87" s="50"/>
      <c r="J87" s="50"/>
    </row>
    <row r="88" spans="2:10" ht="15" hidden="1">
      <c r="B88" s="211" t="s">
        <v>163</v>
      </c>
      <c r="C88" s="212"/>
      <c r="D88" s="213" t="e">
        <f>#REF!+#REF!</f>
        <v>#REF!</v>
      </c>
      <c r="E88" s="213">
        <f>IF('[2]4'!AK21=0,0,E82*'[2]4'!#REF!)</f>
        <v>0</v>
      </c>
      <c r="F88" s="214" t="e">
        <f>IF('[2]4'!#REF!=0,0,F82*'[2]4'!#REF!)</f>
        <v>#REF!</v>
      </c>
      <c r="G88" s="50"/>
      <c r="H88" s="50"/>
      <c r="I88" s="50"/>
      <c r="J88" s="50"/>
    </row>
    <row r="89" spans="2:10" ht="12.75" hidden="1">
      <c r="B89" s="215" t="s">
        <v>165</v>
      </c>
      <c r="C89" s="212"/>
      <c r="D89" s="213" t="e">
        <f>SUM(D85:D88)</f>
        <v>#REF!</v>
      </c>
      <c r="E89" s="213">
        <f>SUM(E85:E88)</f>
        <v>0</v>
      </c>
      <c r="F89" s="214" t="e">
        <f>SUM(F85:F88)</f>
        <v>#REF!</v>
      </c>
      <c r="G89" s="50"/>
      <c r="H89" s="50"/>
      <c r="I89" s="50"/>
      <c r="J89" s="50"/>
    </row>
    <row r="90" spans="2:10" ht="13.5" hidden="1" thickBot="1">
      <c r="B90" s="216" t="s">
        <v>166</v>
      </c>
      <c r="C90" s="217"/>
      <c r="D90" s="218" t="e">
        <f>D89/#REF!</f>
        <v>#REF!</v>
      </c>
      <c r="E90" s="218" t="e">
        <f>E89/D89</f>
        <v>#REF!</v>
      </c>
      <c r="F90" s="219" t="e">
        <f>F89/E89</f>
        <v>#REF!</v>
      </c>
      <c r="G90" s="50"/>
      <c r="H90" s="50"/>
      <c r="I90" s="50"/>
      <c r="J90" s="50"/>
    </row>
    <row r="91" ht="12.75">
      <c r="D91" s="220"/>
    </row>
    <row r="93" spans="1:6" ht="114.75" customHeight="1" hidden="1">
      <c r="A93" s="236" t="s">
        <v>38</v>
      </c>
      <c r="B93" s="236"/>
      <c r="C93" s="236"/>
      <c r="D93" s="236"/>
      <c r="E93" s="236"/>
      <c r="F93" s="236"/>
    </row>
  </sheetData>
  <sheetProtection/>
  <mergeCells count="4">
    <mergeCell ref="B2:F2"/>
    <mergeCell ref="D6:F6"/>
    <mergeCell ref="D44:F44"/>
    <mergeCell ref="A93:F93"/>
  </mergeCells>
  <printOptions/>
  <pageMargins left="0.7086614173228347" right="0.7086614173228347" top="0.42" bottom="0.52" header="0.31496062992125984" footer="0.31496062992125984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Василенко</dc:creator>
  <cp:keywords/>
  <dc:description/>
  <cp:lastModifiedBy>Павел Солоницын</cp:lastModifiedBy>
  <dcterms:created xsi:type="dcterms:W3CDTF">2014-04-29T19:42:14Z</dcterms:created>
  <dcterms:modified xsi:type="dcterms:W3CDTF">2014-05-05T08:38:31Z</dcterms:modified>
  <cp:category/>
  <cp:version/>
  <cp:contentType/>
  <cp:contentStatus/>
</cp:coreProperties>
</file>