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1820" activeTab="0"/>
  </bookViews>
  <sheets>
    <sheet name="Факт 2017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<sst xmlns="http://schemas.openxmlformats.org/spreadsheetml/2006/main" count="34" uniqueCount="32">
  <si>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ООО "СОЦИУМ-СООРУЖЕНИЕ"</t>
  </si>
  <si>
    <t xml:space="preserve">Отпуск в сеть </t>
  </si>
  <si>
    <t>Потери ЭЭ в сетях</t>
  </si>
  <si>
    <t>Покупка потерь</t>
  </si>
  <si>
    <t>Полезный отпуск</t>
  </si>
  <si>
    <t>Услуги по передаче ЭЭ</t>
  </si>
  <si>
    <t>Доходы от услуги за вычетом стоимости потерь</t>
  </si>
  <si>
    <t>%</t>
  </si>
  <si>
    <t>Кол-во 1
согл. ФСТ</t>
  </si>
  <si>
    <t>Кол-во 2
превыш.</t>
  </si>
  <si>
    <t>Цена 1</t>
  </si>
  <si>
    <t>Цена 2</t>
  </si>
  <si>
    <t>Итого без НДС</t>
  </si>
  <si>
    <t>Итого с НДС</t>
  </si>
  <si>
    <t>Полезный отпуск 1-ой ценовой категории потребителей</t>
  </si>
  <si>
    <t>Одност. тариф на услуги по передаче, руб./кВт*ч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</si>
  <si>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</si>
  <si>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</si>
  <si>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</si>
  <si>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</si>
  <si>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</si>
  <si>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</si>
  <si>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</si>
  <si>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</si>
  <si>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</si>
  <si>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</si>
  <si>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</si>
  <si>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</si>
  <si>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</si>
  <si>
    <t>Кол-во всего</t>
  </si>
  <si>
    <t>2017
факт</t>
  </si>
  <si>
    <t>Фактические балансовые данные по виду деятельности "Передача электроэнергии" за 2017 год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</si>
</sst>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"/>
    <numFmt numFmtId="173" formatCode="0.00000"/>
    <numFmt numFmtId="174" formatCode="_-* #,##0.00[$€-1]_-;\-* #,##0.00[$€-1]_-;_-* &quot;-&quot;??[$€-1]_-"/>
    <numFmt numFmtId="175" formatCode="&quot;$&quot;#,##0_);[Red]\(&quot;$&quot;#,##0\)"/>
    <numFmt numFmtId="176" formatCode="0.000000"/>
    <numFmt numFmtId="177" formatCode="0.0000000"/>
    <numFmt numFmtId="178" formatCode="0.000"/>
    <numFmt numFmtId="179" formatCode="0.0000"/>
    <numFmt numFmtId="180" formatCode="_-* #,##0_р_._-;\-* #,##0_р_._-;_-* &quot;-&quot;??_р_._-;_-@_-"/>
    <numFmt numFmtId="181" formatCode="_-* #,##0.0_р_._-;\-* #,##0.0_р_._-;_-* &quot;-&quot;??_р_._-;_-@_-"/>
    <numFmt numFmtId="182" formatCode="#,##0.00_р_."/>
    <numFmt numFmtId="183" formatCode="#,##0.00000_р_."/>
    <numFmt numFmtId="184" formatCode="#,##0_р_."/>
    <numFmt numFmtId="185" formatCode="#,##0.0000"/>
    <numFmt numFmtId="186" formatCode="0.0"/>
    <numFmt numFmtId="187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11"/>
      <name val="Tahoma"/>
      <family val="2"/>
    </font>
    <font>
      <sz val="10"/>
      <name val="Arial Cyr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4" fontId="2" fillId="0" borderId="0">
      <alignment/>
      <protection/>
    </xf>
    <xf numFmtId="0" fontId="2" fillId="0" borderId="0">
      <alignment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" fillId="0" borderId="1" applyNumberFormat="0" applyAlignment="0">
      <protection locked="0"/>
    </xf>
    <xf numFmtId="175" fontId="5" fillId="0" borderId="0" applyFont="0" applyFill="0" applyBorder="0" applyAlignment="0" applyProtection="0"/>
    <xf numFmtId="0" fontId="6" fillId="0" borderId="0" applyFill="0" applyBorder="0" applyProtection="0">
      <alignment vertical="center"/>
    </xf>
    <xf numFmtId="0" fontId="7" fillId="0" borderId="0" applyNumberFormat="0" applyFill="0" applyBorder="0" applyAlignment="0" applyProtection="0"/>
    <xf numFmtId="0" fontId="4" fillId="20" borderId="1" applyNumberFormat="0" applyAlignment="0"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6" fillId="0" borderId="0" applyFill="0" applyBorder="0" applyProtection="0">
      <alignment vertical="center"/>
    </xf>
    <xf numFmtId="0" fontId="6" fillId="0" borderId="0" applyFill="0" applyBorder="0" applyProtection="0">
      <alignment vertical="center"/>
    </xf>
    <xf numFmtId="49" fontId="11" fillId="21" borderId="2" applyNumberFormat="0">
      <alignment horizontal="center" vertical="center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3" applyNumberFormat="0" applyAlignment="0" applyProtection="0"/>
    <xf numFmtId="0" fontId="12" fillId="29" borderId="1" applyNumberFormat="0" applyAlignment="0" applyProtection="0"/>
    <xf numFmtId="0" fontId="42" fillId="30" borderId="4" applyNumberFormat="0" applyAlignment="0" applyProtection="0"/>
    <xf numFmtId="0" fontId="43" fillId="30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Border="0">
      <alignment horizontal="center" vertical="center" wrapText="1"/>
      <protection/>
    </xf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8" applyBorder="0">
      <alignment horizontal="center" vertical="center" wrapText="1"/>
      <protection/>
    </xf>
    <xf numFmtId="4" fontId="17" fillId="31" borderId="9" applyBorder="0">
      <alignment horizontal="right"/>
      <protection/>
    </xf>
    <xf numFmtId="0" fontId="47" fillId="0" borderId="10" applyNumberFormat="0" applyFill="0" applyAlignment="0" applyProtection="0"/>
    <xf numFmtId="0" fontId="48" fillId="32" borderId="11" applyNumberFormat="0" applyAlignment="0" applyProtection="0"/>
    <xf numFmtId="0" fontId="49" fillId="0" borderId="0" applyNumberFormat="0" applyFill="0" applyBorder="0" applyAlignment="0" applyProtection="0"/>
    <xf numFmtId="0" fontId="50" fillId="33" borderId="0" applyNumberFormat="0" applyBorder="0" applyAlignment="0" applyProtection="0"/>
    <xf numFmtId="49" fontId="17" fillId="0" borderId="0" applyBorder="0">
      <alignment vertical="top"/>
      <protection/>
    </xf>
    <xf numFmtId="49" fontId="17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34" borderId="0" applyNumberFormat="0" applyBorder="0" applyAlignment="0">
      <protection/>
    </xf>
    <xf numFmtId="0" fontId="19" fillId="0" borderId="0">
      <alignment/>
      <protection/>
    </xf>
    <xf numFmtId="49" fontId="17" fillId="34" borderId="0" applyBorder="0">
      <alignment vertical="top"/>
      <protection/>
    </xf>
    <xf numFmtId="0" fontId="17" fillId="0" borderId="0">
      <alignment horizontal="left" vertical="center"/>
      <protection/>
    </xf>
    <xf numFmtId="0" fontId="17" fillId="0" borderId="0">
      <alignment horizontal="left" vertical="center"/>
      <protection/>
    </xf>
    <xf numFmtId="49" fontId="17" fillId="0" borderId="0" applyBorder="0">
      <alignment vertical="top"/>
      <protection/>
    </xf>
    <xf numFmtId="0" fontId="51" fillId="35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6" borderId="12" applyNumberFormat="0" applyFont="0" applyAlignment="0" applyProtection="0"/>
    <xf numFmtId="9" fontId="0" fillId="0" borderId="0" applyFont="0" applyFill="0" applyBorder="0" applyAlignment="0" applyProtection="0"/>
    <xf numFmtId="0" fontId="53" fillId="0" borderId="13" applyNumberFormat="0" applyFill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7" fillId="37" borderId="0" applyBorder="0">
      <alignment horizontal="right"/>
      <protection/>
    </xf>
    <xf numFmtId="4" fontId="17" fillId="37" borderId="14" applyBorder="0">
      <alignment horizontal="right"/>
      <protection/>
    </xf>
    <xf numFmtId="4" fontId="17" fillId="37" borderId="9" applyFont="0" applyBorder="0">
      <alignment horizontal="right"/>
      <protection/>
    </xf>
    <xf numFmtId="0" fontId="55" fillId="38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56" fillId="0" borderId="0" xfId="88" applyFont="1">
      <alignment/>
      <protection/>
    </xf>
    <xf numFmtId="0" fontId="0" fillId="0" borderId="0" xfId="0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39" borderId="9" xfId="0" applyFont="1" applyFill="1" applyBorder="1" applyAlignment="1">
      <alignment horizontal="center" vertical="center" wrapText="1"/>
    </xf>
    <xf numFmtId="0" fontId="47" fillId="7" borderId="9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4" borderId="17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47" fillId="0" borderId="18" xfId="0" applyFont="1" applyBorder="1" applyAlignment="1">
      <alignment horizontal="right" vertical="center" wrapText="1"/>
    </xf>
    <xf numFmtId="3" fontId="57" fillId="2" borderId="19" xfId="0" applyNumberFormat="1" applyFont="1" applyFill="1" applyBorder="1" applyAlignment="1">
      <alignment horizontal="right" vertical="center" wrapText="1"/>
    </xf>
    <xf numFmtId="4" fontId="47" fillId="0" borderId="19" xfId="0" applyNumberFormat="1" applyFont="1" applyBorder="1" applyAlignment="1">
      <alignment horizontal="right" vertical="center" wrapText="1"/>
    </xf>
    <xf numFmtId="3" fontId="47" fillId="39" borderId="19" xfId="0" applyNumberFormat="1" applyFont="1" applyFill="1" applyBorder="1" applyAlignment="1">
      <alignment horizontal="right" vertical="center" wrapText="1"/>
    </xf>
    <xf numFmtId="3" fontId="47" fillId="2" borderId="19" xfId="0" applyNumberFormat="1" applyFont="1" applyFill="1" applyBorder="1" applyAlignment="1">
      <alignment horizontal="right" vertical="center" wrapText="1"/>
    </xf>
    <xf numFmtId="43" fontId="47" fillId="0" borderId="20" xfId="0" applyNumberFormat="1" applyFont="1" applyBorder="1" applyAlignment="1">
      <alignment horizontal="right" vertical="center" wrapText="1"/>
    </xf>
    <xf numFmtId="2" fontId="47" fillId="0" borderId="21" xfId="0" applyNumberFormat="1" applyFont="1" applyBorder="1" applyAlignment="1">
      <alignment horizontal="right" vertical="center" wrapText="1"/>
    </xf>
    <xf numFmtId="43" fontId="47" fillId="39" borderId="21" xfId="0" applyNumberFormat="1" applyFont="1" applyFill="1" applyBorder="1" applyAlignment="1">
      <alignment horizontal="right" vertical="center" wrapText="1"/>
    </xf>
    <xf numFmtId="43" fontId="47" fillId="4" borderId="22" xfId="0" applyNumberFormat="1" applyFont="1" applyFill="1" applyBorder="1" applyAlignment="1">
      <alignment horizontal="right" vertical="center" wrapText="1"/>
    </xf>
    <xf numFmtId="43" fontId="47" fillId="0" borderId="23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58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47" fillId="2" borderId="24" xfId="0" applyFont="1" applyFill="1" applyBorder="1" applyAlignment="1">
      <alignment horizontal="center" vertical="center" wrapText="1"/>
    </xf>
    <xf numFmtId="0" fontId="47" fillId="2" borderId="9" xfId="0" applyFont="1" applyFill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0" xfId="88" applyFont="1" applyBorder="1" applyAlignment="1">
      <alignment horizontal="center" vertical="center" wrapText="1"/>
      <protection/>
    </xf>
    <xf numFmtId="0" fontId="47" fillId="0" borderId="31" xfId="88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3" fontId="0" fillId="2" borderId="9" xfId="0" applyNumberFormat="1" applyFill="1" applyBorder="1" applyAlignment="1">
      <alignment horizontal="right" vertical="center" wrapText="1"/>
    </xf>
    <xf numFmtId="4" fontId="54" fillId="0" borderId="32" xfId="0" applyNumberFormat="1" applyFont="1" applyBorder="1" applyAlignment="1">
      <alignment horizontal="right" vertical="center" wrapText="1"/>
    </xf>
    <xf numFmtId="0" fontId="22" fillId="0" borderId="33" xfId="0" applyFont="1" applyBorder="1" applyAlignment="1">
      <alignment horizontal="left" vertical="center" wrapText="1"/>
    </xf>
    <xf numFmtId="3" fontId="22" fillId="2" borderId="32" xfId="0" applyNumberFormat="1" applyFont="1" applyFill="1" applyBorder="1" applyAlignment="1">
      <alignment horizontal="right" vertical="center" wrapText="1"/>
    </xf>
    <xf numFmtId="173" fontId="0" fillId="39" borderId="9" xfId="0" applyNumberFormat="1" applyFill="1" applyBorder="1" applyAlignment="1">
      <alignment horizontal="center" vertical="center" wrapText="1"/>
    </xf>
    <xf numFmtId="3" fontId="0" fillId="39" borderId="9" xfId="0" applyNumberFormat="1" applyFill="1" applyBorder="1" applyAlignment="1">
      <alignment horizontal="right" vertical="center" wrapText="1"/>
    </xf>
    <xf numFmtId="4" fontId="0" fillId="7" borderId="9" xfId="0" applyNumberFormat="1" applyFill="1" applyBorder="1" applyAlignment="1">
      <alignment horizontal="right" vertical="center" wrapText="1"/>
    </xf>
    <xf numFmtId="3" fontId="22" fillId="39" borderId="9" xfId="0" applyNumberFormat="1" applyFont="1" applyFill="1" applyBorder="1" applyAlignment="1">
      <alignment horizontal="right" vertical="center" wrapText="1"/>
    </xf>
    <xf numFmtId="3" fontId="22" fillId="0" borderId="32" xfId="0" applyNumberFormat="1" applyFont="1" applyBorder="1" applyAlignment="1">
      <alignment horizontal="right" vertical="center" wrapText="1"/>
    </xf>
    <xf numFmtId="172" fontId="22" fillId="0" borderId="9" xfId="0" applyNumberFormat="1" applyFont="1" applyBorder="1" applyAlignment="1">
      <alignment horizontal="right" vertical="center" wrapText="1"/>
    </xf>
    <xf numFmtId="172" fontId="0" fillId="0" borderId="9" xfId="0" applyNumberFormat="1" applyBorder="1" applyAlignment="1">
      <alignment horizontal="right" vertical="center" wrapText="1"/>
    </xf>
    <xf numFmtId="172" fontId="0" fillId="39" borderId="9" xfId="0" applyNumberFormat="1" applyFill="1" applyBorder="1" applyAlignment="1">
      <alignment horizontal="right" vertical="center" wrapText="1"/>
    </xf>
    <xf numFmtId="4" fontId="22" fillId="0" borderId="32" xfId="0" applyNumberFormat="1" applyFont="1" applyBorder="1" applyAlignment="1">
      <alignment horizontal="right" vertical="center" wrapText="1"/>
    </xf>
    <xf numFmtId="3" fontId="22" fillId="0" borderId="32" xfId="88" applyNumberFormat="1" applyFont="1" applyBorder="1" applyAlignment="1">
      <alignment horizontal="right" vertical="center" wrapText="1"/>
      <protection/>
    </xf>
    <xf numFmtId="172" fontId="0" fillId="39" borderId="9" xfId="88" applyNumberFormat="1" applyFill="1" applyBorder="1" applyAlignment="1">
      <alignment horizontal="right" vertical="center" wrapText="1"/>
      <protection/>
    </xf>
    <xf numFmtId="172" fontId="0" fillId="0" borderId="9" xfId="88" applyNumberFormat="1" applyBorder="1" applyAlignment="1">
      <alignment horizontal="right" vertical="center" wrapText="1"/>
      <protection/>
    </xf>
    <xf numFmtId="3" fontId="22" fillId="2" borderId="9" xfId="0" applyNumberFormat="1" applyFont="1" applyFill="1" applyBorder="1" applyAlignment="1">
      <alignment horizontal="right" vertical="center" wrapText="1"/>
    </xf>
    <xf numFmtId="172" fontId="22" fillId="0" borderId="9" xfId="88" applyNumberFormat="1" applyFont="1" applyBorder="1" applyAlignment="1">
      <alignment horizontal="right" vertical="center" wrapText="1"/>
      <protection/>
    </xf>
    <xf numFmtId="43" fontId="0" fillId="39" borderId="16" xfId="0" applyNumberFormat="1" applyFill="1" applyBorder="1" applyAlignment="1">
      <alignment horizontal="center" vertical="center" wrapText="1"/>
    </xf>
    <xf numFmtId="43" fontId="22" fillId="4" borderId="17" xfId="0" applyNumberFormat="1" applyFont="1" applyFill="1" applyBorder="1" applyAlignment="1">
      <alignment horizontal="right" vertical="center" wrapText="1"/>
    </xf>
    <xf numFmtId="43" fontId="0" fillId="0" borderId="34" xfId="0" applyNumberFormat="1" applyBorder="1" applyAlignment="1">
      <alignment horizontal="center" vertical="center" wrapText="1"/>
    </xf>
    <xf numFmtId="180" fontId="22" fillId="0" borderId="15" xfId="0" applyNumberFormat="1" applyFont="1" applyBorder="1" applyAlignment="1">
      <alignment horizontal="right" vertical="center" wrapText="1"/>
    </xf>
    <xf numFmtId="4" fontId="22" fillId="7" borderId="9" xfId="0" applyNumberFormat="1" applyFont="1" applyFill="1" applyBorder="1" applyAlignment="1">
      <alignment horizontal="right" vertical="center" wrapText="1"/>
    </xf>
    <xf numFmtId="173" fontId="22" fillId="39" borderId="9" xfId="0" applyNumberFormat="1" applyFont="1" applyFill="1" applyBorder="1" applyAlignment="1">
      <alignment horizontal="center" vertical="center" wrapText="1"/>
    </xf>
    <xf numFmtId="43" fontId="22" fillId="39" borderId="16" xfId="0" applyNumberFormat="1" applyFont="1" applyFill="1" applyBorder="1" applyAlignment="1">
      <alignment horizontal="center" vertical="center" wrapText="1"/>
    </xf>
    <xf numFmtId="43" fontId="22" fillId="0" borderId="34" xfId="0" applyNumberFormat="1" applyFont="1" applyBorder="1" applyAlignment="1">
      <alignment horizontal="center" vertical="center" wrapText="1"/>
    </xf>
    <xf numFmtId="172" fontId="22" fillId="39" borderId="9" xfId="0" applyNumberFormat="1" applyFont="1" applyFill="1" applyBorder="1" applyAlignment="1">
      <alignment horizontal="right" vertical="center" wrapText="1"/>
    </xf>
  </cellXfs>
  <cellStyles count="97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вод  2" xfId="66"/>
    <cellStyle name="Вывод" xfId="67"/>
    <cellStyle name="Вычисление" xfId="68"/>
    <cellStyle name="Гиперссылка 2 2" xfId="69"/>
    <cellStyle name="Гиперссылка 4" xfId="70"/>
    <cellStyle name="Currency" xfId="71"/>
    <cellStyle name="Currency [0]" xfId="72"/>
    <cellStyle name="Заголовок" xfId="73"/>
    <cellStyle name="Заголовок 1" xfId="74"/>
    <cellStyle name="Заголовок 2" xfId="75"/>
    <cellStyle name="Заголовок 3" xfId="76"/>
    <cellStyle name="Заголовок 4" xfId="77"/>
    <cellStyle name="ЗаголовокСтолбца" xfId="78"/>
    <cellStyle name="Значение" xfId="79"/>
    <cellStyle name="Итог" xfId="80"/>
    <cellStyle name="Контрольная ячейка" xfId="81"/>
    <cellStyle name="Название" xfId="82"/>
    <cellStyle name="Нейтральный" xfId="83"/>
    <cellStyle name="Обычный 10" xfId="84"/>
    <cellStyle name="Обычный 12" xfId="85"/>
    <cellStyle name="Обычный 12 2" xfId="86"/>
    <cellStyle name="Обычный 12 2 2" xfId="87"/>
    <cellStyle name="Обычный 2" xfId="88"/>
    <cellStyle name="Обычный 2 2" xfId="89"/>
    <cellStyle name="Обычный 3" xfId="90"/>
    <cellStyle name="Обычный 3 3" xfId="91"/>
    <cellStyle name="Обычный 4" xfId="92"/>
    <cellStyle name="Обычный 5" xfId="93"/>
    <cellStyle name="Обычный 6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Стиль 1" xfId="100"/>
    <cellStyle name="Текст предупреждения" xfId="101"/>
    <cellStyle name="Comma" xfId="102"/>
    <cellStyle name="Comma [0]" xfId="103"/>
    <cellStyle name="Финансовый 2" xfId="104"/>
    <cellStyle name="Финансовый 3" xfId="105"/>
    <cellStyle name="Финансовый 4" xfId="106"/>
    <cellStyle name="Формула" xfId="107"/>
    <cellStyle name="ФормулаВБ_Мониторинг инвестиций" xfId="108"/>
    <cellStyle name="ФормулаНаКонтроль" xfId="109"/>
    <cellStyle name="Хороший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25"/>
  <sheetViews>
    <sheetView tabSelected="1" zoomScale="80" zoomScaleNormal="80" zoomScalePageLayoutView="0" workbookViewId="0" topLeftCell="A1">
      <selection activeCell="A7" sqref="A7:P18"/>
    </sheetView>
  </sheetViews>
  <sheetFormatPr defaultColWidth="9.140625" defaultRowHeight="15" outlineLevelCol="1"/>
  <cols>
    <col min="1" max="1" width="22.140625" style="0" customWidth="1"/>
    <col min="2" max="2" width="27.140625" style="0" customWidth="1"/>
    <col min="3" max="3" width="7.7109375" style="0" hidden="1" customWidth="1"/>
    <col min="4" max="4" width="21.140625" style="0" customWidth="1"/>
    <col min="5" max="5" width="10.421875" style="0" customWidth="1" outlineLevel="1"/>
    <col min="6" max="7" width="11.421875" style="0" customWidth="1" outlineLevel="1"/>
    <col min="8" max="8" width="11.00390625" style="0" customWidth="1" outlineLevel="1"/>
    <col min="9" max="9" width="17.8515625" style="0" customWidth="1" outlineLevel="1"/>
    <col min="10" max="10" width="13.8515625" style="0" customWidth="1" outlineLevel="1"/>
    <col min="11" max="11" width="35.421875" style="0" customWidth="1"/>
    <col min="12" max="12" width="17.00390625" style="0" customWidth="1" outlineLevel="1"/>
    <col min="13" max="13" width="13.140625" style="0" customWidth="1" outlineLevel="1"/>
    <col min="14" max="14" width="17.421875" style="0" customWidth="1" outlineLevel="1"/>
    <col min="15" max="15" width="16.7109375" style="0" customWidth="1" outlineLevel="1"/>
    <col min="16" max="16" width="16.00390625" style="0" customWidth="1" outlineLevel="1"/>
  </cols>
  <sheetData>
    <row r="1" ht="15">
      <c r="A1" s="1" t="s">
        <v>0</v>
      </c>
    </row>
    <row r="3" spans="1:16" ht="15.75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5" ht="15.75" thickBot="1">
      <c r="A4" s="2"/>
      <c r="B4" s="2"/>
      <c r="C4" s="2"/>
      <c r="D4" s="25"/>
      <c r="E4" s="25"/>
      <c r="F4" s="25"/>
      <c r="G4" s="25"/>
      <c r="H4" s="25"/>
      <c r="I4" s="2"/>
      <c r="J4" s="2"/>
      <c r="K4" s="2"/>
      <c r="L4" s="2"/>
      <c r="M4" s="2"/>
      <c r="N4" s="2"/>
      <c r="O4" s="2"/>
    </row>
    <row r="5" spans="1:16" s="3" customFormat="1" ht="32.25" customHeight="1">
      <c r="A5" s="26" t="s">
        <v>30</v>
      </c>
      <c r="B5" s="28" t="s">
        <v>1</v>
      </c>
      <c r="C5" s="30" t="s">
        <v>2</v>
      </c>
      <c r="D5" s="31"/>
      <c r="E5" s="31"/>
      <c r="F5" s="31"/>
      <c r="G5" s="30" t="s">
        <v>3</v>
      </c>
      <c r="H5" s="31"/>
      <c r="I5" s="31"/>
      <c r="J5" s="32"/>
      <c r="K5" s="28" t="s">
        <v>4</v>
      </c>
      <c r="L5" s="33" t="s">
        <v>5</v>
      </c>
      <c r="M5" s="34"/>
      <c r="N5" s="34"/>
      <c r="O5" s="34"/>
      <c r="P5" s="35" t="s">
        <v>6</v>
      </c>
    </row>
    <row r="6" spans="1:16" s="3" customFormat="1" ht="28.5" customHeight="1">
      <c r="A6" s="27"/>
      <c r="B6" s="29"/>
      <c r="C6" s="4" t="s">
        <v>7</v>
      </c>
      <c r="D6" s="5" t="s">
        <v>29</v>
      </c>
      <c r="E6" s="4" t="s">
        <v>8</v>
      </c>
      <c r="F6" s="5" t="s">
        <v>9</v>
      </c>
      <c r="G6" s="4" t="s">
        <v>10</v>
      </c>
      <c r="H6" s="4" t="s">
        <v>11</v>
      </c>
      <c r="I6" s="6" t="s">
        <v>12</v>
      </c>
      <c r="J6" s="6" t="s">
        <v>13</v>
      </c>
      <c r="K6" s="29"/>
      <c r="L6" s="7" t="s">
        <v>14</v>
      </c>
      <c r="M6" s="4" t="s">
        <v>15</v>
      </c>
      <c r="N6" s="8" t="s">
        <v>12</v>
      </c>
      <c r="O6" s="9" t="s">
        <v>13</v>
      </c>
      <c r="P6" s="36"/>
    </row>
    <row r="7" spans="1:16" s="2" customFormat="1" ht="15">
      <c r="A7" s="37" t="s">
        <v>16</v>
      </c>
      <c r="B7" s="39">
        <v>2611276</v>
      </c>
      <c r="C7" s="51">
        <f>D7*100/B7</f>
        <v>2.4998889431833327</v>
      </c>
      <c r="D7" s="44">
        <f>E7+F7</f>
        <v>65279</v>
      </c>
      <c r="E7" s="47">
        <v>65279</v>
      </c>
      <c r="F7" s="46">
        <v>0</v>
      </c>
      <c r="G7" s="48">
        <v>2.04848</v>
      </c>
      <c r="H7" s="49">
        <v>1.84149</v>
      </c>
      <c r="I7" s="45">
        <f>ROUND(E7*G7,2)+ROUND(F7*H7,2)</f>
        <v>133722.73</v>
      </c>
      <c r="J7" s="45">
        <f>ROUND(ROUND(E7*G7,2)*1.18,2)+ROUND(ROUND(F7*H7,2)*1.18,2)</f>
        <v>157792.82</v>
      </c>
      <c r="K7" s="39">
        <f aca="true" t="shared" si="0" ref="K7:K18">B7-D7</f>
        <v>2545997</v>
      </c>
      <c r="L7" s="60">
        <f>K7</f>
        <v>2545997</v>
      </c>
      <c r="M7" s="43">
        <v>0.57733</v>
      </c>
      <c r="N7" s="57">
        <f>ROUND(L7*M7,2)</f>
        <v>1469880.45</v>
      </c>
      <c r="O7" s="58">
        <f>ROUND(L7*M7,2)*1.18</f>
        <v>1734458.9309999999</v>
      </c>
      <c r="P7" s="59">
        <f>O7-J7</f>
        <v>1576666.1109999998</v>
      </c>
    </row>
    <row r="8" spans="1:16" s="2" customFormat="1" ht="15">
      <c r="A8" s="37" t="s">
        <v>17</v>
      </c>
      <c r="B8" s="39">
        <v>2457396</v>
      </c>
      <c r="C8" s="51">
        <f aca="true" t="shared" si="1" ref="C8:C18">D8*100/B8</f>
        <v>2.434487563258018</v>
      </c>
      <c r="D8" s="44">
        <f aca="true" t="shared" si="2" ref="D8:D18">E8+F8</f>
        <v>59825</v>
      </c>
      <c r="E8" s="47">
        <v>59825</v>
      </c>
      <c r="F8" s="46">
        <v>0</v>
      </c>
      <c r="G8" s="48">
        <v>2.56016</v>
      </c>
      <c r="H8" s="48">
        <v>2.36657</v>
      </c>
      <c r="I8" s="45">
        <f aca="true" t="shared" si="3" ref="I8:I18">ROUND(E8*G8,2)+ROUND(F8*H8,2)</f>
        <v>153161.57</v>
      </c>
      <c r="J8" s="45">
        <f aca="true" t="shared" si="4" ref="J8:J18">ROUND(ROUND(E8*G8,2)*1.18,2)+ROUND(ROUND(F8*H8,2)*1.18,2)</f>
        <v>180730.65</v>
      </c>
      <c r="K8" s="39">
        <f t="shared" si="0"/>
        <v>2397571</v>
      </c>
      <c r="L8" s="60">
        <f aca="true" t="shared" si="5" ref="L8:L18">K8</f>
        <v>2397571</v>
      </c>
      <c r="M8" s="43">
        <v>0.57733</v>
      </c>
      <c r="N8" s="57">
        <f aca="true" t="shared" si="6" ref="N8:N18">ROUND(L8*M8,2)</f>
        <v>1384189.67</v>
      </c>
      <c r="O8" s="58">
        <f>ROUND(L8*M8,2)*1.18</f>
        <v>1633343.8105999997</v>
      </c>
      <c r="P8" s="59">
        <f aca="true" t="shared" si="7" ref="P8:P18">O8-J8</f>
        <v>1452613.1605999998</v>
      </c>
    </row>
    <row r="9" spans="1:16" s="2" customFormat="1" ht="15">
      <c r="A9" s="38" t="s">
        <v>18</v>
      </c>
      <c r="B9" s="55">
        <v>2551011</v>
      </c>
      <c r="C9" s="51">
        <f t="shared" si="1"/>
        <v>2.528213324050739</v>
      </c>
      <c r="D9" s="46">
        <f t="shared" si="2"/>
        <v>64495</v>
      </c>
      <c r="E9" s="47">
        <v>64495</v>
      </c>
      <c r="F9" s="46">
        <v>0</v>
      </c>
      <c r="G9" s="48">
        <v>2.19406</v>
      </c>
      <c r="H9" s="48">
        <v>1.99088</v>
      </c>
      <c r="I9" s="61">
        <f t="shared" si="3"/>
        <v>141505.9</v>
      </c>
      <c r="J9" s="61">
        <f t="shared" si="4"/>
        <v>166976.96</v>
      </c>
      <c r="K9" s="55">
        <f t="shared" si="0"/>
        <v>2486516</v>
      </c>
      <c r="L9" s="60">
        <f t="shared" si="5"/>
        <v>2486516</v>
      </c>
      <c r="M9" s="62">
        <v>0.57733</v>
      </c>
      <c r="N9" s="63">
        <f t="shared" si="6"/>
        <v>1435540.28</v>
      </c>
      <c r="O9" s="58">
        <f aca="true" t="shared" si="8" ref="O9:O18">ROUND(L9*M9,2)*1.18</f>
        <v>1693937.5304</v>
      </c>
      <c r="P9" s="64">
        <f t="shared" si="7"/>
        <v>1526960.5704</v>
      </c>
    </row>
    <row r="10" spans="1:16" s="2" customFormat="1" ht="15">
      <c r="A10" s="37" t="s">
        <v>19</v>
      </c>
      <c r="B10" s="39">
        <v>2337439</v>
      </c>
      <c r="C10" s="51">
        <f t="shared" si="1"/>
        <v>2.6069557323207153</v>
      </c>
      <c r="D10" s="44">
        <f t="shared" si="2"/>
        <v>60936</v>
      </c>
      <c r="E10" s="47">
        <v>60936</v>
      </c>
      <c r="F10" s="44">
        <v>0</v>
      </c>
      <c r="G10" s="50">
        <v>2.46188</v>
      </c>
      <c r="H10" s="50">
        <v>2.26572</v>
      </c>
      <c r="I10" s="45">
        <f t="shared" si="3"/>
        <v>150017.12</v>
      </c>
      <c r="J10" s="45">
        <f t="shared" si="4"/>
        <v>177020.2</v>
      </c>
      <c r="K10" s="39">
        <f t="shared" si="0"/>
        <v>2276503</v>
      </c>
      <c r="L10" s="60">
        <f t="shared" si="5"/>
        <v>2276503</v>
      </c>
      <c r="M10" s="43">
        <v>0.57733</v>
      </c>
      <c r="N10" s="57">
        <f t="shared" si="6"/>
        <v>1314293.48</v>
      </c>
      <c r="O10" s="58">
        <f t="shared" si="8"/>
        <v>1550866.3064</v>
      </c>
      <c r="P10" s="59">
        <f t="shared" si="7"/>
        <v>1373846.1064</v>
      </c>
    </row>
    <row r="11" spans="1:16" s="2" customFormat="1" ht="14.25" customHeight="1">
      <c r="A11" s="37" t="s">
        <v>20</v>
      </c>
      <c r="B11" s="39">
        <v>1975717</v>
      </c>
      <c r="C11" s="51">
        <f t="shared" si="1"/>
        <v>3.1220564483678586</v>
      </c>
      <c r="D11" s="44">
        <f t="shared" si="2"/>
        <v>61683</v>
      </c>
      <c r="E11" s="47">
        <v>55800</v>
      </c>
      <c r="F11" s="44">
        <v>5883</v>
      </c>
      <c r="G11" s="65">
        <v>2.18647</v>
      </c>
      <c r="H11" s="65">
        <v>1.98309</v>
      </c>
      <c r="I11" s="45">
        <f t="shared" si="3"/>
        <v>133671.55</v>
      </c>
      <c r="J11" s="45">
        <f t="shared" si="4"/>
        <v>157732.43</v>
      </c>
      <c r="K11" s="39">
        <f t="shared" si="0"/>
        <v>1914034</v>
      </c>
      <c r="L11" s="60">
        <f t="shared" si="5"/>
        <v>1914034</v>
      </c>
      <c r="M11" s="43">
        <v>0.57733</v>
      </c>
      <c r="N11" s="57">
        <f t="shared" si="6"/>
        <v>1105029.25</v>
      </c>
      <c r="O11" s="58">
        <f t="shared" si="8"/>
        <v>1303934.515</v>
      </c>
      <c r="P11" s="59">
        <f t="shared" si="7"/>
        <v>1146202.085</v>
      </c>
    </row>
    <row r="12" spans="1:16" s="2" customFormat="1" ht="15">
      <c r="A12" s="37" t="s">
        <v>21</v>
      </c>
      <c r="B12" s="39">
        <v>1963267</v>
      </c>
      <c r="C12" s="51">
        <f t="shared" si="1"/>
        <v>3.21021032798901</v>
      </c>
      <c r="D12" s="44">
        <f t="shared" si="2"/>
        <v>63025</v>
      </c>
      <c r="E12" s="47">
        <v>60500</v>
      </c>
      <c r="F12" s="44">
        <v>2525</v>
      </c>
      <c r="G12" s="50">
        <v>2.12839</v>
      </c>
      <c r="H12" s="49">
        <v>1.92349</v>
      </c>
      <c r="I12" s="45">
        <f t="shared" si="3"/>
        <v>133624.41</v>
      </c>
      <c r="J12" s="45">
        <f t="shared" si="4"/>
        <v>157676.81</v>
      </c>
      <c r="K12" s="39">
        <f t="shared" si="0"/>
        <v>1900242</v>
      </c>
      <c r="L12" s="60">
        <f t="shared" si="5"/>
        <v>1900242</v>
      </c>
      <c r="M12" s="43">
        <v>0.57733</v>
      </c>
      <c r="N12" s="57">
        <f t="shared" si="6"/>
        <v>1097066.71</v>
      </c>
      <c r="O12" s="58">
        <f t="shared" si="8"/>
        <v>1294538.7178</v>
      </c>
      <c r="P12" s="59">
        <f t="shared" si="7"/>
        <v>1136861.9078</v>
      </c>
    </row>
    <row r="13" spans="1:16" s="2" customFormat="1" ht="15">
      <c r="A13" s="37" t="s">
        <v>22</v>
      </c>
      <c r="B13" s="39">
        <v>2056019</v>
      </c>
      <c r="C13" s="51">
        <f t="shared" si="1"/>
        <v>3.726376069481848</v>
      </c>
      <c r="D13" s="44">
        <f t="shared" si="2"/>
        <v>76615</v>
      </c>
      <c r="E13" s="47">
        <v>76615</v>
      </c>
      <c r="F13" s="44">
        <v>0</v>
      </c>
      <c r="G13" s="50">
        <v>2.42942</v>
      </c>
      <c r="H13" s="49">
        <v>0</v>
      </c>
      <c r="I13" s="45">
        <f t="shared" si="3"/>
        <v>186130.01</v>
      </c>
      <c r="J13" s="45">
        <f t="shared" si="4"/>
        <v>219633.41</v>
      </c>
      <c r="K13" s="39">
        <f t="shared" si="0"/>
        <v>1979404</v>
      </c>
      <c r="L13" s="60">
        <f t="shared" si="5"/>
        <v>1979404</v>
      </c>
      <c r="M13" s="43">
        <v>0.58879</v>
      </c>
      <c r="N13" s="57">
        <f t="shared" si="6"/>
        <v>1165453.28</v>
      </c>
      <c r="O13" s="58">
        <f t="shared" si="8"/>
        <v>1375234.8704</v>
      </c>
      <c r="P13" s="59">
        <f t="shared" si="7"/>
        <v>1155601.4604</v>
      </c>
    </row>
    <row r="14" spans="1:16" s="2" customFormat="1" ht="15">
      <c r="A14" s="37" t="s">
        <v>23</v>
      </c>
      <c r="B14" s="39">
        <v>2279449</v>
      </c>
      <c r="C14" s="51">
        <f t="shared" si="1"/>
        <v>4.593390771190757</v>
      </c>
      <c r="D14" s="44">
        <f t="shared" si="2"/>
        <v>104704</v>
      </c>
      <c r="E14" s="52">
        <v>63400</v>
      </c>
      <c r="F14" s="44">
        <v>41304</v>
      </c>
      <c r="G14" s="53">
        <v>2.52628</v>
      </c>
      <c r="H14" s="54">
        <v>2.32576</v>
      </c>
      <c r="I14" s="45">
        <f t="shared" si="3"/>
        <v>256229.34</v>
      </c>
      <c r="J14" s="45">
        <f t="shared" si="4"/>
        <v>302350.62</v>
      </c>
      <c r="K14" s="39">
        <f t="shared" si="0"/>
        <v>2174745</v>
      </c>
      <c r="L14" s="60">
        <f t="shared" si="5"/>
        <v>2174745</v>
      </c>
      <c r="M14" s="43">
        <v>0.58879</v>
      </c>
      <c r="N14" s="57">
        <f t="shared" si="6"/>
        <v>1280468.11</v>
      </c>
      <c r="O14" s="58">
        <f t="shared" si="8"/>
        <v>1510952.3698</v>
      </c>
      <c r="P14" s="59">
        <f t="shared" si="7"/>
        <v>1208601.7497999999</v>
      </c>
    </row>
    <row r="15" spans="1:16" s="2" customFormat="1" ht="15.75" customHeight="1">
      <c r="A15" s="37" t="s">
        <v>24</v>
      </c>
      <c r="B15" s="55">
        <v>1949469</v>
      </c>
      <c r="C15" s="51">
        <f t="shared" si="1"/>
        <v>3.736402066408853</v>
      </c>
      <c r="D15" s="44">
        <f t="shared" si="2"/>
        <v>72840</v>
      </c>
      <c r="E15" s="52">
        <v>59800</v>
      </c>
      <c r="F15" s="44">
        <v>13040</v>
      </c>
      <c r="G15" s="53">
        <v>2.76656</v>
      </c>
      <c r="H15" s="56">
        <v>2.57729</v>
      </c>
      <c r="I15" s="45">
        <f t="shared" si="3"/>
        <v>199048.15000000002</v>
      </c>
      <c r="J15" s="45">
        <f t="shared" si="4"/>
        <v>234876.81</v>
      </c>
      <c r="K15" s="39">
        <f t="shared" si="0"/>
        <v>1876629</v>
      </c>
      <c r="L15" s="60">
        <f t="shared" si="5"/>
        <v>1876629</v>
      </c>
      <c r="M15" s="43">
        <v>0.58879</v>
      </c>
      <c r="N15" s="57">
        <f t="shared" si="6"/>
        <v>1104940.39</v>
      </c>
      <c r="O15" s="58">
        <f t="shared" si="8"/>
        <v>1303829.6601999998</v>
      </c>
      <c r="P15" s="59">
        <f t="shared" si="7"/>
        <v>1068952.8501999998</v>
      </c>
    </row>
    <row r="16" spans="1:16" s="2" customFormat="1" ht="15">
      <c r="A16" s="37" t="s">
        <v>25</v>
      </c>
      <c r="B16" s="55">
        <v>2589039</v>
      </c>
      <c r="C16" s="51">
        <f t="shared" si="1"/>
        <v>4.18533672146306</v>
      </c>
      <c r="D16" s="44">
        <f t="shared" si="2"/>
        <v>108360</v>
      </c>
      <c r="E16" s="52">
        <v>74400</v>
      </c>
      <c r="F16" s="44">
        <v>33960</v>
      </c>
      <c r="G16" s="53">
        <v>2.69109</v>
      </c>
      <c r="H16" s="56">
        <v>2.4983</v>
      </c>
      <c r="I16" s="45">
        <f t="shared" si="3"/>
        <v>285059.37</v>
      </c>
      <c r="J16" s="45">
        <f t="shared" si="4"/>
        <v>336370.06</v>
      </c>
      <c r="K16" s="39">
        <f t="shared" si="0"/>
        <v>2480679</v>
      </c>
      <c r="L16" s="60">
        <f t="shared" si="5"/>
        <v>2480679</v>
      </c>
      <c r="M16" s="43">
        <v>0.58879</v>
      </c>
      <c r="N16" s="57">
        <f t="shared" si="6"/>
        <v>1460598.99</v>
      </c>
      <c r="O16" s="58">
        <f t="shared" si="8"/>
        <v>1723506.8081999999</v>
      </c>
      <c r="P16" s="59">
        <f t="shared" si="7"/>
        <v>1387136.7481999998</v>
      </c>
    </row>
    <row r="17" spans="1:16" s="2" customFormat="1" ht="15">
      <c r="A17" s="37" t="s">
        <v>26</v>
      </c>
      <c r="B17" s="55">
        <v>2611250</v>
      </c>
      <c r="C17" s="40">
        <f t="shared" si="1"/>
        <v>4.0971948300622305</v>
      </c>
      <c r="D17" s="44">
        <f t="shared" si="2"/>
        <v>106988</v>
      </c>
      <c r="E17" s="52">
        <v>74500</v>
      </c>
      <c r="F17" s="44">
        <v>32488</v>
      </c>
      <c r="G17" s="53">
        <v>2.66359</v>
      </c>
      <c r="H17" s="56">
        <v>2.46951</v>
      </c>
      <c r="I17" s="45">
        <f t="shared" si="3"/>
        <v>278666.9</v>
      </c>
      <c r="J17" s="45">
        <f t="shared" si="4"/>
        <v>328826.94</v>
      </c>
      <c r="K17" s="39">
        <f t="shared" si="0"/>
        <v>2504262</v>
      </c>
      <c r="L17" s="60">
        <f t="shared" si="5"/>
        <v>2504262</v>
      </c>
      <c r="M17" s="43">
        <v>0.58879</v>
      </c>
      <c r="N17" s="57">
        <f t="shared" si="6"/>
        <v>1474484.42</v>
      </c>
      <c r="O17" s="58">
        <f t="shared" si="8"/>
        <v>1739891.6156</v>
      </c>
      <c r="P17" s="59">
        <f t="shared" si="7"/>
        <v>1411064.6756</v>
      </c>
    </row>
    <row r="18" spans="1:16" s="10" customFormat="1" ht="15.75" thickBot="1">
      <c r="A18" s="41" t="s">
        <v>27</v>
      </c>
      <c r="B18" s="55">
        <v>2719453</v>
      </c>
      <c r="C18" s="51">
        <f t="shared" si="1"/>
        <v>4.02099245693895</v>
      </c>
      <c r="D18" s="44">
        <f t="shared" si="2"/>
        <v>109349</v>
      </c>
      <c r="E18" s="52">
        <v>78700</v>
      </c>
      <c r="F18" s="44">
        <v>30649</v>
      </c>
      <c r="G18" s="53">
        <v>2.37078</v>
      </c>
      <c r="H18" s="56">
        <v>2.16298</v>
      </c>
      <c r="I18" s="45">
        <f t="shared" si="3"/>
        <v>252873.56</v>
      </c>
      <c r="J18" s="45">
        <f t="shared" si="4"/>
        <v>298390.8</v>
      </c>
      <c r="K18" s="42">
        <f t="shared" si="0"/>
        <v>2610104</v>
      </c>
      <c r="L18" s="60">
        <f t="shared" si="5"/>
        <v>2610104</v>
      </c>
      <c r="M18" s="43">
        <v>0.58879</v>
      </c>
      <c r="N18" s="57">
        <f t="shared" si="6"/>
        <v>1536803.13</v>
      </c>
      <c r="O18" s="58">
        <f t="shared" si="8"/>
        <v>1813427.6933999998</v>
      </c>
      <c r="P18" s="59">
        <f t="shared" si="7"/>
        <v>1515036.8933999997</v>
      </c>
    </row>
    <row r="19" spans="1:16" s="3" customFormat="1" ht="21.75" customHeight="1" thickBot="1">
      <c r="A19" s="11" t="s">
        <v>28</v>
      </c>
      <c r="B19" s="12">
        <f>SUM(B7:B18)</f>
        <v>28100785</v>
      </c>
      <c r="C19" s="13"/>
      <c r="D19" s="14">
        <f>SUM(D7:D18)</f>
        <v>954099</v>
      </c>
      <c r="E19" s="13"/>
      <c r="F19" s="14">
        <f>SUM(F7:F18)</f>
        <v>159849</v>
      </c>
      <c r="G19" s="14"/>
      <c r="H19" s="13">
        <f>SUMPRODUCT(H7:H18,D7:D18)/D19</f>
        <v>2.069488486771289</v>
      </c>
      <c r="I19" s="13">
        <f>SUM(I7:I18)</f>
        <v>2303710.6100000003</v>
      </c>
      <c r="J19" s="13">
        <f>SUM(J7:J18)</f>
        <v>2718378.51</v>
      </c>
      <c r="K19" s="15">
        <f aca="true" t="shared" si="9" ref="K7:K19">B19-D19</f>
        <v>27146686</v>
      </c>
      <c r="L19" s="16">
        <f>SUM(L7:L18)</f>
        <v>27146686</v>
      </c>
      <c r="M19" s="17"/>
      <c r="N19" s="18">
        <f>SUM(N7:N18)</f>
        <v>15828748.16</v>
      </c>
      <c r="O19" s="19">
        <f>SUM(O7:O18)</f>
        <v>18677922.8288</v>
      </c>
      <c r="P19" s="20">
        <f>SUM(P7:P18)</f>
        <v>15959544.318799999</v>
      </c>
    </row>
    <row r="20" spans="12:14" ht="15">
      <c r="L20" s="21"/>
      <c r="M20" s="22"/>
      <c r="N20" s="22"/>
    </row>
    <row r="25" ht="15">
      <c r="P25" s="23"/>
    </row>
  </sheetData>
  <sheetProtection/>
  <mergeCells count="9">
    <mergeCell ref="A3:P3"/>
    <mergeCell ref="D4:H4"/>
    <mergeCell ref="A5:A6"/>
    <mergeCell ref="B5:B6"/>
    <mergeCell ref="C5:F5"/>
    <mergeCell ref="G5:J5"/>
    <mergeCell ref="K5:K6"/>
    <mergeCell ref="L5:O5"/>
    <mergeCell ref="P5:P6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Василенко</dc:creator>
  <cp:keywords/>
  <dc:description/>
  <cp:lastModifiedBy>Мигута Артем Анатольевич</cp:lastModifiedBy>
  <dcterms:created xsi:type="dcterms:W3CDTF">2017-01-25T13:39:20Z</dcterms:created>
  <dcterms:modified xsi:type="dcterms:W3CDTF">2018-06-07T14:07:10Z</dcterms:modified>
  <cp:category/>
  <cp:version/>
  <cp:contentType/>
  <cp:contentStatus/>
</cp:coreProperties>
</file>